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J:\WQPD\02PnI\TMDL\06D Bosque Monitoring\Public Outreach and Briefings\2020StakeholderStatusMeeting\MeetingFollowup\"/>
    </mc:Choice>
  </mc:AlternateContent>
  <xr:revisionPtr revIDLastSave="0" documentId="13_ncr:1_{B1B7D2D9-9137-47D0-8F64-DEA5592E88D1}" xr6:coauthVersionLast="45" xr6:coauthVersionMax="45" xr10:uidLastSave="{00000000-0000-0000-0000-000000000000}"/>
  <bookViews>
    <workbookView xWindow="1170" yWindow="1170" windowWidth="23040" windowHeight="12195" xr2:uid="{00000000-000D-0000-FFFF-FFFF00000000}"/>
  </bookViews>
  <sheets>
    <sheet name="annual avg NBR sites" sheetId="1" r:id="rId1"/>
    <sheet name="Charts for Trends Report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32" i="1" l="1"/>
  <c r="BL58" i="1"/>
  <c r="AY32" i="1"/>
  <c r="AW56" i="1"/>
  <c r="AL32" i="1"/>
  <c r="Y32" i="1"/>
  <c r="AJ55" i="1"/>
  <c r="N32" i="1"/>
  <c r="P58" i="1"/>
  <c r="D32" i="1"/>
  <c r="F54" i="1"/>
  <c r="BJ31" i="1" l="1"/>
  <c r="AY31" i="1"/>
  <c r="AL31" i="1"/>
  <c r="Y31" i="1"/>
  <c r="N31" i="1"/>
  <c r="D31" i="1"/>
  <c r="AY30" i="1" l="1"/>
  <c r="Y30" i="1"/>
  <c r="AL30" i="1"/>
  <c r="BH30" i="1"/>
  <c r="BJ30" i="1" s="1"/>
  <c r="N30" i="1"/>
  <c r="D30" i="1"/>
  <c r="BJ29" i="1" l="1"/>
  <c r="AY29" i="1"/>
  <c r="AL29" i="1"/>
  <c r="Y29" i="1"/>
  <c r="N29" i="1"/>
  <c r="D29" i="1"/>
  <c r="Y28" i="1" l="1"/>
  <c r="AL28" i="1"/>
  <c r="AY28" i="1"/>
  <c r="BJ28" i="1"/>
  <c r="N28" i="1"/>
  <c r="D28" i="1"/>
  <c r="BJ27" i="1" l="1"/>
  <c r="AY27" i="1"/>
  <c r="AL27" i="1"/>
  <c r="Y27" i="1"/>
  <c r="N27" i="1"/>
  <c r="D27" i="1"/>
  <c r="N26" i="1" l="1"/>
  <c r="P57" i="1"/>
  <c r="P56" i="1"/>
  <c r="Y26" i="1" l="1"/>
  <c r="BJ26" i="1"/>
  <c r="BL57" i="1"/>
  <c r="BL56" i="1"/>
  <c r="AY26" i="1"/>
  <c r="AW55" i="1"/>
  <c r="AW54" i="1"/>
  <c r="AL26" i="1"/>
  <c r="AJ54" i="1"/>
  <c r="AJ53" i="1"/>
  <c r="D26" i="1"/>
  <c r="F53" i="1"/>
  <c r="F52" i="1"/>
  <c r="N25" i="1" l="1"/>
  <c r="W25" i="1"/>
  <c r="Y25" i="1" s="1"/>
  <c r="AL25" i="1"/>
  <c r="AY24" i="1"/>
  <c r="AY25" i="1"/>
  <c r="BJ25" i="1"/>
  <c r="BL55" i="1"/>
  <c r="AW53" i="1"/>
  <c r="P55" i="1"/>
  <c r="D25" i="1"/>
  <c r="F51" i="1"/>
  <c r="W24" i="1" l="1"/>
  <c r="Y24" i="1" s="1"/>
  <c r="BJ24" i="1"/>
  <c r="AL24" i="1"/>
  <c r="N24" i="1"/>
  <c r="D24" i="1"/>
  <c r="Y23" i="1" l="1"/>
  <c r="AJ23" i="1"/>
  <c r="AL23" i="1"/>
  <c r="AJ22" i="1"/>
  <c r="AY14" i="1"/>
  <c r="AX9" i="1"/>
  <c r="AY23" i="1"/>
  <c r="AY22" i="1"/>
  <c r="BJ23" i="1"/>
  <c r="N23" i="1"/>
  <c r="D23" i="1"/>
  <c r="AL22" i="1"/>
  <c r="AL21" i="1"/>
  <c r="AL20" i="1"/>
  <c r="AL19" i="1"/>
  <c r="AL18" i="1"/>
  <c r="AL17" i="1"/>
  <c r="AL16" i="1"/>
  <c r="AL15" i="1"/>
  <c r="AL14" i="1"/>
  <c r="AK13" i="1"/>
  <c r="AK12" i="1"/>
  <c r="AK11" i="1"/>
  <c r="AK10" i="1"/>
  <c r="AK9" i="1"/>
  <c r="Y22" i="1"/>
  <c r="AY21" i="1"/>
  <c r="AY20" i="1"/>
  <c r="AY19" i="1"/>
  <c r="AY18" i="1"/>
  <c r="AY17" i="1"/>
  <c r="AY16" i="1"/>
  <c r="AY15" i="1"/>
  <c r="AX10" i="1"/>
  <c r="AX13" i="1"/>
  <c r="AX12" i="1"/>
  <c r="AX11" i="1"/>
  <c r="BJ22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X9" i="1"/>
  <c r="X10" i="1"/>
  <c r="X11" i="1"/>
  <c r="X12" i="1"/>
  <c r="X13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N22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D22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W22" i="1"/>
  <c r="AW21" i="1"/>
  <c r="AW17" i="1"/>
  <c r="AW16" i="1"/>
  <c r="AW15" i="1"/>
  <c r="AW14" i="1"/>
  <c r="AW13" i="1"/>
  <c r="AW12" i="1"/>
  <c r="AW11" i="1"/>
  <c r="AW10" i="1"/>
  <c r="AW9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V22" i="1"/>
  <c r="AV21" i="1"/>
  <c r="AV17" i="1"/>
  <c r="AV16" i="1"/>
  <c r="AV15" i="1"/>
  <c r="AV14" i="1"/>
  <c r="AV13" i="1"/>
  <c r="AV12" i="1"/>
  <c r="AV11" i="1"/>
  <c r="AV10" i="1"/>
  <c r="AV9" i="1"/>
  <c r="BJ21" i="1"/>
  <c r="Y21" i="1"/>
  <c r="N21" i="1"/>
  <c r="D21" i="1"/>
  <c r="C10" i="1"/>
  <c r="Y20" i="1"/>
  <c r="BJ20" i="1"/>
  <c r="N20" i="1"/>
  <c r="D20" i="1"/>
  <c r="BJ19" i="1"/>
  <c r="BJ18" i="1"/>
  <c r="BJ17" i="1"/>
  <c r="BJ16" i="1"/>
  <c r="BJ15" i="1"/>
  <c r="BJ14" i="1"/>
  <c r="BI13" i="1"/>
  <c r="BI12" i="1"/>
  <c r="BI11" i="1"/>
  <c r="BI10" i="1"/>
  <c r="BI9" i="1"/>
  <c r="BI8" i="1"/>
  <c r="BI7" i="1"/>
  <c r="BI6" i="1"/>
  <c r="Y19" i="1"/>
  <c r="N19" i="1"/>
  <c r="D19" i="1"/>
  <c r="N18" i="1"/>
  <c r="N17" i="1"/>
  <c r="Y18" i="1"/>
  <c r="Y17" i="1"/>
  <c r="Y16" i="1"/>
  <c r="D18" i="1"/>
  <c r="D17" i="1"/>
  <c r="C13" i="1"/>
  <c r="Y15" i="1"/>
  <c r="Y14" i="1"/>
  <c r="N16" i="1"/>
  <c r="N15" i="1"/>
  <c r="N14" i="1"/>
  <c r="D16" i="1"/>
  <c r="D15" i="1"/>
  <c r="D14" i="1"/>
  <c r="M7" i="1"/>
  <c r="C12" i="1"/>
  <c r="C11" i="1"/>
  <c r="M13" i="1"/>
  <c r="M12" i="1"/>
  <c r="M11" i="1"/>
  <c r="M10" i="1"/>
  <c r="M9" i="1"/>
  <c r="M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amcfarland</author>
  </authors>
  <commentList>
    <comment ref="AB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amcfarland:</t>
        </r>
        <r>
          <rPr>
            <sz val="8"/>
            <color indexed="81"/>
            <rFont val="Tahoma"/>
            <family val="2"/>
          </rPr>
          <t xml:space="preserve">
High PO4-P removed based on relationship with TP</t>
        </r>
      </text>
    </comment>
    <comment ref="AB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amcfarland:</t>
        </r>
        <r>
          <rPr>
            <sz val="8"/>
            <color indexed="81"/>
            <rFont val="Tahoma"/>
            <family val="2"/>
          </rPr>
          <t xml:space="preserve">
Previously emphasized data from BO085 rather than BO083</t>
        </r>
      </text>
    </comment>
    <comment ref="AB1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amcfarland:</t>
        </r>
        <r>
          <rPr>
            <sz val="8"/>
            <color indexed="81"/>
            <rFont val="Tahoma"/>
            <family val="2"/>
          </rPr>
          <t xml:space="preserve">
Value represents only half the year.  No samples after July 2006 until Jan 2007.</t>
        </r>
      </text>
    </comment>
  </commentList>
</comments>
</file>

<file path=xl/sharedStrings.xml><?xml version="1.0" encoding="utf-8"?>
<sst xmlns="http://schemas.openxmlformats.org/spreadsheetml/2006/main" count="208" uniqueCount="36">
  <si>
    <t>YEAR</t>
  </si>
  <si>
    <t>Annual Avg Flow (cfs)</t>
  </si>
  <si>
    <t>Annual Avg SRP of Grab Samples</t>
  </si>
  <si>
    <t>BO020</t>
  </si>
  <si>
    <t>BO040</t>
  </si>
  <si>
    <t>na</t>
  </si>
  <si>
    <t>BO090</t>
  </si>
  <si>
    <t>BO095/100</t>
  </si>
  <si>
    <t>Log Annual Avg Flow (cfs)</t>
  </si>
  <si>
    <t>Log Annual Avg Flow at BO090 (cfs)</t>
  </si>
  <si>
    <t>Updated Annual Avg Flow (cfs)</t>
  </si>
  <si>
    <t>BO085/BO083</t>
  </si>
  <si>
    <t>BO070</t>
  </si>
  <si>
    <t>Number of Grab Samples (values as of 2007)</t>
  </si>
  <si>
    <t>Updated with 2008</t>
  </si>
  <si>
    <t>Old Values as of 2007</t>
  </si>
  <si>
    <t>Number of Grab Samples (updated with 2008)</t>
  </si>
  <si>
    <t>x</t>
  </si>
  <si>
    <t>USGS Annual Stats for Vmills</t>
  </si>
  <si>
    <t>%diff</t>
  </si>
  <si>
    <t>USGS Annual Stats for Clifton</t>
  </si>
  <si>
    <t xml:space="preserve">  cfs</t>
  </si>
  <si>
    <t>Obs</t>
  </si>
  <si>
    <t>site</t>
  </si>
  <si>
    <t>year</t>
  </si>
  <si>
    <t>volsum</t>
  </si>
  <si>
    <t>elapsed</t>
  </si>
  <si>
    <t>bo020</t>
  </si>
  <si>
    <t>bo040</t>
  </si>
  <si>
    <t>bo090</t>
  </si>
  <si>
    <t>USGS_FLOW   cfs (updated 2009)</t>
  </si>
  <si>
    <t>bo095</t>
  </si>
  <si>
    <t>bo070</t>
  </si>
  <si>
    <t>Note: Concentrations from grab output, while annual average flow estimated from loading output.</t>
  </si>
  <si>
    <t>Station</t>
  </si>
  <si>
    <t>End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</si>
</sst>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#,##0.0"/>
    <numFmt numFmtId="167" formatCode="0.0%"/>
  </numFmts>
  <fonts count="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ill="1"/>
    <xf numFmtId="4" fontId="0" fillId="0" borderId="0" xfId="0" applyNumberFormat="1"/>
    <xf numFmtId="165" fontId="0" fillId="2" borderId="0" xfId="0" applyNumberFormat="1" applyFill="1"/>
    <xf numFmtId="0" fontId="0" fillId="0" borderId="0" xfId="0" applyFill="1"/>
    <xf numFmtId="166" fontId="0" fillId="2" borderId="0" xfId="0" applyNumberFormat="1" applyFill="1"/>
    <xf numFmtId="3" fontId="0" fillId="2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0" borderId="0" xfId="0" applyFill="1" applyAlignment="1">
      <alignment horizontal="center" wrapText="1"/>
    </xf>
    <xf numFmtId="3" fontId="0" fillId="0" borderId="0" xfId="0" applyNumberFormat="1" applyFill="1"/>
    <xf numFmtId="165" fontId="4" fillId="0" borderId="1" xfId="0" applyNumberFormat="1" applyFont="1" applyBorder="1" applyAlignment="1">
      <alignment horizontal="right" wrapText="1"/>
    </xf>
    <xf numFmtId="167" fontId="4" fillId="0" borderId="0" xfId="1" applyNumberFormat="1" applyFont="1" applyBorder="1" applyAlignment="1">
      <alignment horizontal="right" wrapText="1"/>
    </xf>
    <xf numFmtId="166" fontId="5" fillId="0" borderId="0" xfId="0" applyNumberFormat="1" applyFont="1"/>
    <xf numFmtId="165" fontId="6" fillId="0" borderId="1" xfId="0" applyNumberFormat="1" applyFont="1" applyBorder="1" applyAlignment="1">
      <alignment horizontal="right" wrapText="1"/>
    </xf>
    <xf numFmtId="167" fontId="6" fillId="0" borderId="0" xfId="1" applyNumberFormat="1" applyFont="1" applyBorder="1" applyAlignment="1">
      <alignment horizontal="right" wrapText="1"/>
    </xf>
    <xf numFmtId="3" fontId="5" fillId="0" borderId="0" xfId="0" applyNumberFormat="1" applyFont="1"/>
    <xf numFmtId="1" fontId="0" fillId="0" borderId="0" xfId="0" applyNumberFormat="1"/>
    <xf numFmtId="166" fontId="0" fillId="0" borderId="0" xfId="0" applyNumberFormat="1" applyFill="1"/>
    <xf numFmtId="0" fontId="0" fillId="3" borderId="0" xfId="0" applyFill="1" applyAlignment="1">
      <alignment horizontal="center" wrapText="1"/>
    </xf>
    <xf numFmtId="3" fontId="0" fillId="3" borderId="0" xfId="0" applyNumberFormat="1" applyFill="1"/>
    <xf numFmtId="166" fontId="0" fillId="4" borderId="0" xfId="0" applyNumberFormat="1" applyFill="1" applyAlignment="1">
      <alignment wrapText="1"/>
    </xf>
    <xf numFmtId="3" fontId="0" fillId="4" borderId="0" xfId="0" applyNumberFormat="1" applyFill="1"/>
    <xf numFmtId="3" fontId="1" fillId="4" borderId="0" xfId="0" applyNumberFormat="1" applyFont="1" applyFill="1"/>
    <xf numFmtId="3" fontId="1" fillId="4" borderId="0" xfId="0" applyNumberFormat="1" applyFont="1" applyFill="1" applyAlignment="1">
      <alignment horizontal="right"/>
    </xf>
    <xf numFmtId="165" fontId="6" fillId="0" borderId="0" xfId="0" applyNumberFormat="1" applyFont="1" applyBorder="1" applyAlignment="1">
      <alignment horizontal="right" wrapText="1"/>
    </xf>
    <xf numFmtId="3" fontId="8" fillId="0" borderId="0" xfId="0" applyNumberFormat="1" applyFont="1"/>
    <xf numFmtId="166" fontId="0" fillId="5" borderId="0" xfId="0" applyNumberFormat="1" applyFill="1"/>
    <xf numFmtId="3" fontId="7" fillId="4" borderId="0" xfId="0" applyNumberFormat="1" applyFont="1" applyFill="1"/>
    <xf numFmtId="165" fontId="0" fillId="5" borderId="0" xfId="0" applyNumberFormat="1" applyFill="1"/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2" fontId="0" fillId="0" borderId="0" xfId="0" applyNumberFormat="1"/>
    <xf numFmtId="4" fontId="0" fillId="4" borderId="0" xfId="0" applyNumberFormat="1" applyFill="1"/>
    <xf numFmtId="4" fontId="0" fillId="0" borderId="0" xfId="0" applyNumberFormat="1" applyAlignment="1">
      <alignment horizontal="right"/>
    </xf>
    <xf numFmtId="165" fontId="0" fillId="6" borderId="0" xfId="0" applyNumberFormat="1" applyFill="1" applyAlignment="1">
      <alignment horizontal="left"/>
    </xf>
    <xf numFmtId="0" fontId="0" fillId="6" borderId="0" xfId="0" applyFill="1"/>
    <xf numFmtId="165" fontId="0" fillId="6" borderId="0" xfId="0" applyNumberFormat="1" applyFill="1"/>
    <xf numFmtId="1" fontId="0" fillId="6" borderId="0" xfId="0" applyNumberFormat="1" applyFill="1"/>
    <xf numFmtId="164" fontId="0" fillId="6" borderId="0" xfId="0" applyNumberFormat="1" applyFill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2552860083242"/>
          <c:y val="0.10658634256380163"/>
          <c:w val="0.84790209790209792"/>
          <c:h val="0.56322049816098751"/>
        </c:manualLayout>
      </c:layout>
      <c:scatterChart>
        <c:scatterStyle val="lineMarker"/>
        <c:varyColors val="0"/>
        <c:ser>
          <c:idx val="0"/>
          <c:order val="0"/>
          <c:tx>
            <c:v>Pre-TMDL 1997 - 2000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1-48D5-A552-5EBD21E4FED6}"/>
                </c:ext>
              </c:extLst>
            </c:dLbl>
            <c:dLbl>
              <c:idx val="1"/>
              <c:layout>
                <c:manualLayout>
                  <c:x val="-5.4592164418754016E-2"/>
                  <c:y val="-6.7503712704199224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1998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343609505459216E-2"/>
                      <c:h val="4.18523018766032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611-48D5-A552-5EBD21E4FED6}"/>
                </c:ext>
              </c:extLst>
            </c:dLbl>
            <c:dLbl>
              <c:idx val="2"/>
              <c:layout>
                <c:manualLayout>
                  <c:x val="-7.1924354831368626E-3"/>
                  <c:y val="1.27138450416702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1-48D5-A552-5EBD21E4FE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1-48D5-A552-5EBD21E4FED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'annual avg NBR sites'!$C$10:$C$13</c:f>
              <c:numCache>
                <c:formatCode>#,##0.00</c:formatCode>
                <c:ptCount val="4"/>
                <c:pt idx="0">
                  <c:v>1.622640692944767</c:v>
                </c:pt>
                <c:pt idx="1">
                  <c:v>1.2451966751061312</c:v>
                </c:pt>
                <c:pt idx="2">
                  <c:v>0.12507793930804842</c:v>
                </c:pt>
                <c:pt idx="3">
                  <c:v>-0.15601838599073564</c:v>
                </c:pt>
              </c:numCache>
            </c:numRef>
          </c:xVal>
          <c:yVal>
            <c:numRef>
              <c:f>'annual avg NBR sites'!$H$10:$H$13</c:f>
              <c:numCache>
                <c:formatCode>0.000</c:formatCode>
                <c:ptCount val="4"/>
                <c:pt idx="0">
                  <c:v>0.32</c:v>
                </c:pt>
                <c:pt idx="1">
                  <c:v>0.22714000000000001</c:v>
                </c:pt>
                <c:pt idx="2">
                  <c:v>0.23028999999999999</c:v>
                </c:pt>
                <c:pt idx="3">
                  <c:v>0.245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11-48D5-A552-5EBD21E4FED6}"/>
            </c:ext>
          </c:extLst>
        </c:ser>
        <c:ser>
          <c:idx val="1"/>
          <c:order val="1"/>
          <c:tx>
            <c:v>Post-TMDL 2001 - 2019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014771997431015E-2"/>
                  <c:y val="-2.70014850816799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1-48D5-A552-5EBD21E4FE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1-48D5-A552-5EBD21E4FE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1-48D5-A552-5EBD21E4FED6}"/>
                </c:ext>
              </c:extLst>
            </c:dLbl>
            <c:dLbl>
              <c:idx val="3"/>
              <c:layout>
                <c:manualLayout>
                  <c:x val="-6.4226075786770016E-3"/>
                  <c:y val="-2.14725589434977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1-48D5-A552-5EBD21E4FED6}"/>
                </c:ext>
              </c:extLst>
            </c:dLbl>
            <c:dLbl>
              <c:idx val="4"/>
              <c:layout>
                <c:manualLayout>
                  <c:x val="-1.2432802836061678E-2"/>
                  <c:y val="-2.63073043099659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1-48D5-A552-5EBD21E4FE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1-48D5-A552-5EBD21E4FE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1-48D5-A552-5EBD21E4FED6}"/>
                </c:ext>
              </c:extLst>
            </c:dLbl>
            <c:dLbl>
              <c:idx val="7"/>
              <c:layout>
                <c:manualLayout>
                  <c:x val="-4.3529290850290777E-3"/>
                  <c:y val="1.84809383477430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1-48D5-A552-5EBD21E4FED6}"/>
                </c:ext>
              </c:extLst>
            </c:dLbl>
            <c:dLbl>
              <c:idx val="8"/>
              <c:layout>
                <c:manualLayout>
                  <c:x val="-1.9124450004897948E-2"/>
                  <c:y val="2.65674627553450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11-48D5-A552-5EBD21E4FE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1-48D5-A552-5EBD21E4FED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1-48D5-A552-5EBD21E4FED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1-48D5-A552-5EBD21E4FED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1-48D5-A552-5EBD21E4FED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1-48D5-A552-5EBD21E4FED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1-48D5-A552-5EBD21E4FED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1-48D5-A552-5EBD21E4FED6}"/>
                </c:ext>
              </c:extLst>
            </c:dLbl>
            <c:dLbl>
              <c:idx val="16"/>
              <c:layout>
                <c:manualLayout>
                  <c:x val="-5.4592164418754016E-2"/>
                  <c:y val="-1.3500742540839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1-48D5-A552-5EBD21E4FED6}"/>
                </c:ext>
              </c:extLst>
            </c:dLbl>
            <c:dLbl>
              <c:idx val="17"/>
              <c:layout>
                <c:manualLayout>
                  <c:x val="-9.6339113680154135E-3"/>
                  <c:y val="-1.350180559143351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554913294797684E-2"/>
                      <c:h val="5.26528959092750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F9-4BE4-B22C-248BEBCF3434}"/>
                </c:ext>
              </c:extLst>
            </c:dLbl>
            <c:dLbl>
              <c:idx val="18"/>
              <c:layout>
                <c:manualLayout>
                  <c:x val="-3.2113037893384713E-3"/>
                  <c:y val="5.40029701633584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BE-4F11-BBCE-A82521E0F58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6305534062577437"/>
                  <c:y val="-1.932625979468240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y = -0.0734x + 0.331</a:t>
                    </a:r>
                    <a:br>
                      <a:rPr lang="en-US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R² = 0.2949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ln>
                  <a:noFill/>
                </a:ln>
              </c:spPr>
            </c:trendlineLbl>
          </c:trendline>
          <c:xVal>
            <c:numRef>
              <c:f>'annual avg NBR sites'!$D$14:$D$32</c:f>
              <c:numCache>
                <c:formatCode>0.00</c:formatCode>
                <c:ptCount val="19"/>
                <c:pt idx="0">
                  <c:v>1.0834826901411223</c:v>
                </c:pt>
                <c:pt idx="1">
                  <c:v>0.65949986521931847</c:v>
                </c:pt>
                <c:pt idx="2">
                  <c:v>0.30486559311694023</c:v>
                </c:pt>
                <c:pt idx="3">
                  <c:v>0.86670320449803895</c:v>
                </c:pt>
                <c:pt idx="4">
                  <c:v>7.9335946343890906E-2</c:v>
                </c:pt>
                <c:pt idx="5">
                  <c:v>0.19783282420549309</c:v>
                </c:pt>
                <c:pt idx="6">
                  <c:v>1.3691857835365517</c:v>
                </c:pt>
                <c:pt idx="7">
                  <c:v>1.0478814772263356</c:v>
                </c:pt>
                <c:pt idx="8">
                  <c:v>0.65321251377534373</c:v>
                </c:pt>
                <c:pt idx="9">
                  <c:v>0.85733249643126852</c:v>
                </c:pt>
                <c:pt idx="10">
                  <c:v>0.27875360095282892</c:v>
                </c:pt>
                <c:pt idx="11">
                  <c:v>1.0899051114393981</c:v>
                </c:pt>
                <c:pt idx="12">
                  <c:v>0.11394335230683679</c:v>
                </c:pt>
                <c:pt idx="13">
                  <c:v>0</c:v>
                </c:pt>
                <c:pt idx="14">
                  <c:v>1.8530895298518655</c:v>
                </c:pt>
                <c:pt idx="15" formatCode="0.0">
                  <c:v>1.8075350280688534</c:v>
                </c:pt>
                <c:pt idx="16" formatCode="0.0">
                  <c:v>1.2988530764097066</c:v>
                </c:pt>
                <c:pt idx="17" formatCode="0.0">
                  <c:v>1.3042750504771283</c:v>
                </c:pt>
                <c:pt idx="18" formatCode="0.0">
                  <c:v>1.2764618041732441</c:v>
                </c:pt>
              </c:numCache>
            </c:numRef>
          </c:xVal>
          <c:yVal>
            <c:numRef>
              <c:f>'annual avg NBR sites'!$I$14:$I$32</c:f>
              <c:numCache>
                <c:formatCode>0.000</c:formatCode>
                <c:ptCount val="19"/>
                <c:pt idx="0">
                  <c:v>0.24</c:v>
                </c:pt>
                <c:pt idx="1">
                  <c:v>0.33300000000000002</c:v>
                </c:pt>
                <c:pt idx="2" formatCode="General">
                  <c:v>0.27800000000000002</c:v>
                </c:pt>
                <c:pt idx="3">
                  <c:v>0.29699999999999999</c:v>
                </c:pt>
                <c:pt idx="4">
                  <c:v>0.23300000000000001</c:v>
                </c:pt>
                <c:pt idx="5">
                  <c:v>0.37575000000000003</c:v>
                </c:pt>
                <c:pt idx="6">
                  <c:v>0.30399999999999999</c:v>
                </c:pt>
                <c:pt idx="7">
                  <c:v>0.22</c:v>
                </c:pt>
                <c:pt idx="8">
                  <c:v>0.30541000000000001</c:v>
                </c:pt>
                <c:pt idx="9">
                  <c:v>0.28199999999999997</c:v>
                </c:pt>
                <c:pt idx="10">
                  <c:v>0.22700000000000001</c:v>
                </c:pt>
                <c:pt idx="11">
                  <c:v>0.10100000000000001</c:v>
                </c:pt>
                <c:pt idx="12">
                  <c:v>0.317</c:v>
                </c:pt>
                <c:pt idx="13">
                  <c:v>0.45400000000000001</c:v>
                </c:pt>
                <c:pt idx="14">
                  <c:v>0.249</c:v>
                </c:pt>
                <c:pt idx="15">
                  <c:v>0.155</c:v>
                </c:pt>
                <c:pt idx="16">
                  <c:v>0.28499999999999998</c:v>
                </c:pt>
                <c:pt idx="17">
                  <c:v>0.23400000000000001</c:v>
                </c:pt>
                <c:pt idx="18">
                  <c:v>0.214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611-48D5-A552-5EBD21E4F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506600"/>
        <c:axId val="636506992"/>
      </c:scatterChart>
      <c:valAx>
        <c:axId val="636506600"/>
        <c:scaling>
          <c:orientation val="minMax"/>
          <c:min val="-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Annual Average Flow (cfs)</a:t>
                </a:r>
              </a:p>
            </c:rich>
          </c:tx>
          <c:layout>
            <c:manualLayout>
              <c:xMode val="edge"/>
              <c:yMode val="edge"/>
              <c:x val="0.38286713286713286"/>
              <c:y val="0.762454923019679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6506992"/>
        <c:crosses val="autoZero"/>
        <c:crossBetween val="midCat"/>
      </c:valAx>
      <c:valAx>
        <c:axId val="636506992"/>
        <c:scaling>
          <c:orientation val="minMax"/>
          <c:max val="0.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Average PO</a:t>
                </a:r>
                <a:r>
                  <a:rPr lang="en-US" baseline="-25000"/>
                  <a:t>4</a:t>
                </a:r>
                <a:r>
                  <a:rPr lang="en-US"/>
                  <a:t>-P (mg/L)</a:t>
                </a:r>
              </a:p>
            </c:rich>
          </c:tx>
          <c:layout>
            <c:manualLayout>
              <c:xMode val="edge"/>
              <c:yMode val="edge"/>
              <c:x val="3.4394580735211566E-2"/>
              <c:y val="0.175418242907429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6506600"/>
        <c:crossesAt val="-0.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726738276212584"/>
          <c:y val="0.89053350923997421"/>
          <c:w val="0.72746423315582665"/>
          <c:h val="8.28403264409278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&amp;C&amp;F, &amp;A</c:oddFooter>
    </c:headerFooter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0547504025763"/>
          <c:y val="9.6153776646691932E-2"/>
          <c:w val="0.85217391304347823"/>
          <c:h val="0.56153846153846154"/>
        </c:manualLayout>
      </c:layout>
      <c:scatterChart>
        <c:scatterStyle val="lineMarker"/>
        <c:varyColors val="0"/>
        <c:ser>
          <c:idx val="0"/>
          <c:order val="0"/>
          <c:tx>
            <c:v>Pre-TMDL 1994 - 2000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1994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7A-4F08-B575-AE8F21991535}"/>
                </c:ext>
              </c:extLst>
            </c:dLbl>
            <c:dLbl>
              <c:idx val="1"/>
              <c:layout>
                <c:manualLayout>
                  <c:x val="-1.9272065082356045E-3"/>
                  <c:y val="-2.46502565898149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7A-4F08-B575-AE8F219915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1996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7A-4F08-B575-AE8F21991535}"/>
                </c:ext>
              </c:extLst>
            </c:dLbl>
            <c:dLbl>
              <c:idx val="3"/>
              <c:layout>
                <c:manualLayout>
                  <c:x val="-1.6103059581320568E-2"/>
                  <c:y val="3.24017820980153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7A-4F08-B575-AE8F21991535}"/>
                </c:ext>
              </c:extLst>
            </c:dLbl>
            <c:dLbl>
              <c:idx val="4"/>
              <c:layout>
                <c:manualLayout>
                  <c:x val="1.8462241659801927E-3"/>
                  <c:y val="-2.44293722407654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7A-4F08-B575-AE8F21991535}"/>
                </c:ext>
              </c:extLst>
            </c:dLbl>
            <c:dLbl>
              <c:idx val="5"/>
              <c:layout>
                <c:manualLayout>
                  <c:x val="-3.2959813929966677E-3"/>
                  <c:y val="-3.92310076311789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7A-4F08-B575-AE8F21991535}"/>
                </c:ext>
              </c:extLst>
            </c:dLbl>
            <c:dLbl>
              <c:idx val="6"/>
              <c:layout>
                <c:manualLayout>
                  <c:x val="-7.0653541649831047E-3"/>
                  <c:y val="-2.66662474944450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7A-4F08-B575-AE8F2199153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'annual avg NBR sites'!$M$7:$M$13</c:f>
              <c:numCache>
                <c:formatCode>#,##0.00</c:formatCode>
                <c:ptCount val="7"/>
                <c:pt idx="0">
                  <c:v>1.4456042032735976</c:v>
                </c:pt>
                <c:pt idx="1">
                  <c:v>1.4983105537896004</c:v>
                </c:pt>
                <c:pt idx="2">
                  <c:v>1.5563025007672873</c:v>
                </c:pt>
                <c:pt idx="3">
                  <c:v>1.6414741105040995</c:v>
                </c:pt>
                <c:pt idx="4">
                  <c:v>1.4048337166199381</c:v>
                </c:pt>
                <c:pt idx="5">
                  <c:v>0.85125834871907524</c:v>
                </c:pt>
                <c:pt idx="6">
                  <c:v>0.77085201164214423</c:v>
                </c:pt>
              </c:numCache>
            </c:numRef>
          </c:xVal>
          <c:yVal>
            <c:numRef>
              <c:f>'annual avg NBR sites'!$R$7:$R$13</c:f>
              <c:numCache>
                <c:formatCode>0.000</c:formatCode>
                <c:ptCount val="7"/>
                <c:pt idx="0">
                  <c:v>1.137</c:v>
                </c:pt>
                <c:pt idx="1">
                  <c:v>1.2749999999999999</c:v>
                </c:pt>
                <c:pt idx="2">
                  <c:v>1.7030799999999999</c:v>
                </c:pt>
                <c:pt idx="3">
                  <c:v>0.91800000000000004</c:v>
                </c:pt>
                <c:pt idx="4">
                  <c:v>1.3615999999999999</c:v>
                </c:pt>
                <c:pt idx="5">
                  <c:v>1.86077</c:v>
                </c:pt>
                <c:pt idx="6">
                  <c:v>1.9680800000000001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57A-4F08-B575-AE8F21991535}"/>
            </c:ext>
          </c:extLst>
        </c:ser>
        <c:ser>
          <c:idx val="1"/>
          <c:order val="1"/>
          <c:tx>
            <c:v>Post-TMDL 2001 - 2019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7A-4F08-B575-AE8F219915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7A-4F08-B575-AE8F219915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7A-4F08-B575-AE8F219915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7A-4F08-B575-AE8F21991535}"/>
                </c:ext>
              </c:extLst>
            </c:dLbl>
            <c:dLbl>
              <c:idx val="4"/>
              <c:layout>
                <c:manualLayout>
                  <c:x val="-4.8952286761256292E-2"/>
                  <c:y val="2.1807419880534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7A-4F08-B575-AE8F2199153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7A-4F08-B575-AE8F21991535}"/>
                </c:ext>
              </c:extLst>
            </c:dLbl>
            <c:dLbl>
              <c:idx val="6"/>
              <c:layout>
                <c:manualLayout>
                  <c:x val="-3.2206119162640902E-3"/>
                  <c:y val="-2.43013365735115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7A-4F08-B575-AE8F2199153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7A-4F08-B575-AE8F2199153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7A-4F08-B575-AE8F2199153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7A-4F08-B575-AE8F2199153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7A-4F08-B575-AE8F21991535}"/>
                </c:ext>
              </c:extLst>
            </c:dLbl>
            <c:dLbl>
              <c:idx val="11"/>
              <c:layout>
                <c:manualLayout>
                  <c:x val="-3.2206119162640962E-2"/>
                  <c:y val="2.9701633589847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7A-4F08-B575-AE8F2199153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7A-4F08-B575-AE8F2199153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7A-4F08-B575-AE8F2199153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7A-4F08-B575-AE8F2199153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7A-4F08-B575-AE8F21991535}"/>
                </c:ext>
              </c:extLst>
            </c:dLbl>
            <c:dLbl>
              <c:idx val="16"/>
              <c:layout>
                <c:manualLayout>
                  <c:x val="-1.4492753623188406E-2"/>
                  <c:y val="2.9701633589847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7A-4F08-B575-AE8F21991535}"/>
                </c:ext>
              </c:extLst>
            </c:dLbl>
            <c:dLbl>
              <c:idx val="17"/>
              <c:layout>
                <c:manualLayout>
                  <c:x val="0"/>
                  <c:y val="1.08005940326717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D-41DC-9B5B-2FFCDC518E1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51-46EC-851D-136512E66BF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linear"/>
            <c:dispRSqr val="1"/>
            <c:dispEq val="1"/>
            <c:trendlineLbl>
              <c:layout>
                <c:manualLayout>
                  <c:x val="6.2054725043427544E-2"/>
                  <c:y val="-6.97909723617476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y = -0.4935x + 1.3263</a:t>
                    </a:r>
                    <a:br>
                      <a:rPr lang="en-US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R² = 0.128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'annual avg NBR sites'!$N$14:$N$32</c:f>
              <c:numCache>
                <c:formatCode>#,##0.00</c:formatCode>
                <c:ptCount val="19"/>
                <c:pt idx="0">
                  <c:v>1.1367205671564067</c:v>
                </c:pt>
                <c:pt idx="1">
                  <c:v>0.88649072517248184</c:v>
                </c:pt>
                <c:pt idx="2">
                  <c:v>0.80617997398388719</c:v>
                </c:pt>
                <c:pt idx="3">
                  <c:v>1.2648178230095364</c:v>
                </c:pt>
                <c:pt idx="4">
                  <c:v>0.71600334363479923</c:v>
                </c:pt>
                <c:pt idx="5">
                  <c:v>0.78318869107525757</c:v>
                </c:pt>
                <c:pt idx="6">
                  <c:v>1.4763805997225248</c:v>
                </c:pt>
                <c:pt idx="7">
                  <c:v>1.2887020785228285</c:v>
                </c:pt>
                <c:pt idx="8">
                  <c:v>0.95904139232109353</c:v>
                </c:pt>
                <c:pt idx="9">
                  <c:v>0.98227123303956843</c:v>
                </c:pt>
                <c:pt idx="10">
                  <c:v>0.71600334363479923</c:v>
                </c:pt>
                <c:pt idx="11">
                  <c:v>1.1958996524092338</c:v>
                </c:pt>
                <c:pt idx="12">
                  <c:v>0.76342799356293722</c:v>
                </c:pt>
                <c:pt idx="13">
                  <c:v>0.59106460702649921</c:v>
                </c:pt>
                <c:pt idx="14">
                  <c:v>1.9355072658247128</c:v>
                </c:pt>
                <c:pt idx="15">
                  <c:v>1.8704039052790271</c:v>
                </c:pt>
                <c:pt idx="16">
                  <c:v>1.2504200023088941</c:v>
                </c:pt>
                <c:pt idx="17">
                  <c:v>1.424064525417488</c:v>
                </c:pt>
                <c:pt idx="18">
                  <c:v>1.5185139398778875</c:v>
                </c:pt>
              </c:numCache>
            </c:numRef>
          </c:xVal>
          <c:yVal>
            <c:numRef>
              <c:f>'annual avg NBR sites'!$S$14:$S$32</c:f>
              <c:numCache>
                <c:formatCode>0.000</c:formatCode>
                <c:ptCount val="19"/>
                <c:pt idx="0">
                  <c:v>1.3160000000000001</c:v>
                </c:pt>
                <c:pt idx="1">
                  <c:v>1.242</c:v>
                </c:pt>
                <c:pt idx="2">
                  <c:v>1.6</c:v>
                </c:pt>
                <c:pt idx="3">
                  <c:v>1.607</c:v>
                </c:pt>
                <c:pt idx="4">
                  <c:v>2.077</c:v>
                </c:pt>
                <c:pt idx="5">
                  <c:v>0.97319999999999995</c:v>
                </c:pt>
                <c:pt idx="6">
                  <c:v>0.52200000000000002</c:v>
                </c:pt>
                <c:pt idx="7">
                  <c:v>0.48899999999999999</c:v>
                </c:pt>
                <c:pt idx="8">
                  <c:v>0.40671000000000002</c:v>
                </c:pt>
                <c:pt idx="9">
                  <c:v>0.26100000000000001</c:v>
                </c:pt>
                <c:pt idx="10">
                  <c:v>0.32200000000000001</c:v>
                </c:pt>
                <c:pt idx="11">
                  <c:v>0.40500000000000003</c:v>
                </c:pt>
                <c:pt idx="12">
                  <c:v>0.61299999999999999</c:v>
                </c:pt>
                <c:pt idx="13">
                  <c:v>0.54</c:v>
                </c:pt>
                <c:pt idx="14">
                  <c:v>0.47799999999999998</c:v>
                </c:pt>
                <c:pt idx="15">
                  <c:v>0.32100000000000001</c:v>
                </c:pt>
                <c:pt idx="16">
                  <c:v>0.46</c:v>
                </c:pt>
                <c:pt idx="17">
                  <c:v>0.44600000000000001</c:v>
                </c:pt>
                <c:pt idx="18">
                  <c:v>0.47899999999999998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57A-4F08-B575-AE8F2199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507776"/>
        <c:axId val="636508168"/>
      </c:scatterChart>
      <c:valAx>
        <c:axId val="636507776"/>
        <c:scaling>
          <c:orientation val="minMax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Annual Average Flow (cfs)</a:t>
                </a:r>
              </a:p>
            </c:rich>
          </c:tx>
          <c:layout>
            <c:manualLayout>
              <c:xMode val="edge"/>
              <c:yMode val="edge"/>
              <c:x val="0.38608695652173913"/>
              <c:y val="0.761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6508168"/>
        <c:crosses val="autoZero"/>
        <c:crossBetween val="midCat"/>
      </c:valAx>
      <c:valAx>
        <c:axId val="636508168"/>
        <c:scaling>
          <c:orientation val="minMax"/>
          <c:max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Average PO</a:t>
                </a:r>
                <a:r>
                  <a:rPr lang="en-US" baseline="-25000"/>
                  <a:t>4</a:t>
                </a:r>
                <a:r>
                  <a:rPr lang="en-US"/>
                  <a:t>-P (mg/L)</a:t>
                </a:r>
              </a:p>
            </c:rich>
          </c:tx>
          <c:layout>
            <c:manualLayout>
              <c:xMode val="edge"/>
              <c:yMode val="edge"/>
              <c:x val="2.782608695652174E-2"/>
              <c:y val="0.188812695361436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65077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29599198650894"/>
          <c:y val="0.89020803759042533"/>
          <c:w val="0.72972840351477808"/>
          <c:h val="8.30860835084396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&amp;C&amp;F, &amp;A</c:oddFooter>
    </c:headerFooter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6699973033922"/>
          <c:y val="9.6899591583362032E-2"/>
          <c:w val="0.84146413043755652"/>
          <c:h val="0.55814164752016537"/>
        </c:manualLayout>
      </c:layout>
      <c:scatterChart>
        <c:scatterStyle val="lineMarker"/>
        <c:varyColors val="0"/>
        <c:ser>
          <c:idx val="0"/>
          <c:order val="0"/>
          <c:tx>
            <c:v>Pre-TMDL 1993 - 2000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1993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EF-48CD-B8BC-E9B4BA37FF2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1994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F-48CD-B8BC-E9B4BA37FF2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EF-48CD-B8BC-E9B4BA37FF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1996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EF-48CD-B8BC-E9B4BA37FF2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EF-48CD-B8BC-E9B4BA37FF21}"/>
                </c:ext>
              </c:extLst>
            </c:dLbl>
            <c:dLbl>
              <c:idx val="5"/>
              <c:layout>
                <c:manualLayout>
                  <c:x val="-6.2365258176995224E-3"/>
                  <c:y val="1.8187523582284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EF-48CD-B8BC-E9B4BA37FF2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1999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EF-48CD-B8BC-E9B4BA37FF2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EF-48CD-B8BC-E9B4BA37FF2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'annual avg NBR sites'!$BI$6:$BI$13</c:f>
              <c:numCache>
                <c:formatCode>#,##0.00</c:formatCode>
                <c:ptCount val="8"/>
                <c:pt idx="0">
                  <c:v>1.9047897022549634</c:v>
                </c:pt>
                <c:pt idx="1">
                  <c:v>2.044645153849125</c:v>
                </c:pt>
                <c:pt idx="2">
                  <c:v>2.140303716901748</c:v>
                </c:pt>
                <c:pt idx="3">
                  <c:v>1.8182330721726849</c:v>
                </c:pt>
                <c:pt idx="4">
                  <c:v>2.352863152945134</c:v>
                </c:pt>
                <c:pt idx="5">
                  <c:v>1.8729111064034325</c:v>
                </c:pt>
                <c:pt idx="6">
                  <c:v>0.62730191337885211</c:v>
                </c:pt>
                <c:pt idx="7">
                  <c:v>1.2936080253601852</c:v>
                </c:pt>
              </c:numCache>
            </c:numRef>
          </c:xVal>
          <c:yVal>
            <c:numRef>
              <c:f>'annual avg NBR sites'!$BN$6:$BN$13</c:f>
              <c:numCache>
                <c:formatCode>0.000</c:formatCode>
                <c:ptCount val="8"/>
                <c:pt idx="0">
                  <c:v>0.152</c:v>
                </c:pt>
                <c:pt idx="1">
                  <c:v>0.14099999999999999</c:v>
                </c:pt>
                <c:pt idx="2">
                  <c:v>0.22700000000000001</c:v>
                </c:pt>
                <c:pt idx="3">
                  <c:v>0.30962000000000001</c:v>
                </c:pt>
                <c:pt idx="4">
                  <c:v>0.17288999999999999</c:v>
                </c:pt>
                <c:pt idx="5">
                  <c:v>0.13700000000000001</c:v>
                </c:pt>
                <c:pt idx="6">
                  <c:v>0.30199999999999999</c:v>
                </c:pt>
                <c:pt idx="7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EF-48CD-B8BC-E9B4BA37FF21}"/>
            </c:ext>
          </c:extLst>
        </c:ser>
        <c:ser>
          <c:idx val="1"/>
          <c:order val="1"/>
          <c:tx>
            <c:v>Post-TMDL 2001 - 2019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764082374318598E-3"/>
                  <c:y val="1.1027340590690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EF-48CD-B8BC-E9B4BA37FF2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2002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EF-48CD-B8BC-E9B4BA37FF2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EF-48CD-B8BC-E9B4BA37FF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EF-48CD-B8BC-E9B4BA37FF2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EF-48CD-B8BC-E9B4BA37FF2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EF-48CD-B8BC-E9B4BA37FF2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EF-48CD-B8BC-E9B4BA37FF2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EF-48CD-B8BC-E9B4BA37FF21}"/>
                </c:ext>
              </c:extLst>
            </c:dLbl>
            <c:dLbl>
              <c:idx val="8"/>
              <c:layout>
                <c:manualLayout>
                  <c:x val="1.3432173331556071E-3"/>
                  <c:y val="3.5916899722399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EF-48CD-B8BC-E9B4BA37FF2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EF-48CD-B8BC-E9B4BA37FF2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EF-48CD-B8BC-E9B4BA37FF2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6EF-48CD-B8BC-E9B4BA37FF2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EF-48CD-B8BC-E9B4BA37FF2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EF-48CD-B8BC-E9B4BA37FF21}"/>
                </c:ext>
              </c:extLst>
            </c:dLbl>
            <c:dLbl>
              <c:idx val="14"/>
              <c:layout>
                <c:manualLayout>
                  <c:x val="0"/>
                  <c:y val="1.83654729109274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EF-48CD-B8BC-E9B4BA37FF2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EF-48CD-B8BC-E9B4BA37FF21}"/>
                </c:ext>
              </c:extLst>
            </c:dLbl>
            <c:dLbl>
              <c:idx val="16"/>
              <c:layout>
                <c:manualLayout>
                  <c:x val="-1.1217948717948777E-2"/>
                  <c:y val="-2.36127508854781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EF-48CD-B8BC-E9B4BA37FF2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60-40C9-904A-E5E756FA0F6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75-446D-B7F9-1BFB1C6F1E4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54847541893801732"/>
                  <c:y val="-4.58289821210365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y = 0.0051x + 0.0835</a:t>
                    </a:r>
                    <a:br>
                      <a:rPr lang="en-US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R² = 0.0024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'annual avg NBR sites'!$BJ$14:$BJ$32</c:f>
              <c:numCache>
                <c:formatCode>#,##0.00</c:formatCode>
                <c:ptCount val="19"/>
                <c:pt idx="0">
                  <c:v>1.9146649940823044</c:v>
                </c:pt>
                <c:pt idx="1">
                  <c:v>1.5204448891973663</c:v>
                </c:pt>
                <c:pt idx="2">
                  <c:v>1.6012048701629606</c:v>
                </c:pt>
                <c:pt idx="3">
                  <c:v>1.9264157473467178</c:v>
                </c:pt>
                <c:pt idx="4">
                  <c:v>1.5846224550648451</c:v>
                </c:pt>
                <c:pt idx="5">
                  <c:v>0.99956877723170445</c:v>
                </c:pt>
                <c:pt idx="6">
                  <c:v>2.415974411376566</c:v>
                </c:pt>
                <c:pt idx="7">
                  <c:v>1.5453071164658241</c:v>
                </c:pt>
                <c:pt idx="8">
                  <c:v>1.354108439147401</c:v>
                </c:pt>
                <c:pt idx="9">
                  <c:v>1.808885867359812</c:v>
                </c:pt>
                <c:pt idx="10">
                  <c:v>1.1789769472931695</c:v>
                </c:pt>
                <c:pt idx="11">
                  <c:v>1.9960736544852753</c:v>
                </c:pt>
                <c:pt idx="12">
                  <c:v>1.2741578492636798</c:v>
                </c:pt>
                <c:pt idx="13">
                  <c:v>0.62324929039790045</c:v>
                </c:pt>
                <c:pt idx="14">
                  <c:v>2.3932241163612975</c:v>
                </c:pt>
                <c:pt idx="15">
                  <c:v>2.3461573022320081</c:v>
                </c:pt>
                <c:pt idx="16">
                  <c:v>1.5127428614657159</c:v>
                </c:pt>
                <c:pt idx="17">
                  <c:v>1.9793662423961611</c:v>
                </c:pt>
                <c:pt idx="18">
                  <c:v>2.2407987711173312</c:v>
                </c:pt>
              </c:numCache>
            </c:numRef>
          </c:xVal>
          <c:yVal>
            <c:numRef>
              <c:f>'annual avg NBR sites'!$BO$14:$BO$32</c:f>
              <c:numCache>
                <c:formatCode>0.000</c:formatCode>
                <c:ptCount val="19"/>
                <c:pt idx="0">
                  <c:v>0.114</c:v>
                </c:pt>
                <c:pt idx="1">
                  <c:v>0.11600000000000001</c:v>
                </c:pt>
                <c:pt idx="2">
                  <c:v>0.14399999999999999</c:v>
                </c:pt>
                <c:pt idx="3">
                  <c:v>0.222</c:v>
                </c:pt>
                <c:pt idx="4">
                  <c:v>9.6000000000000002E-2</c:v>
                </c:pt>
                <c:pt idx="5">
                  <c:v>0.18262999999999999</c:v>
                </c:pt>
                <c:pt idx="6">
                  <c:v>0.104</c:v>
                </c:pt>
                <c:pt idx="7">
                  <c:v>0.05</c:v>
                </c:pt>
                <c:pt idx="8">
                  <c:v>9.6250000000000002E-2</c:v>
                </c:pt>
                <c:pt idx="9">
                  <c:v>7.6999999999999999E-2</c:v>
                </c:pt>
                <c:pt idx="10">
                  <c:v>7.6999999999999999E-2</c:v>
                </c:pt>
                <c:pt idx="11">
                  <c:v>0.03</c:v>
                </c:pt>
                <c:pt idx="12">
                  <c:v>3.5999999999999997E-2</c:v>
                </c:pt>
                <c:pt idx="13">
                  <c:v>4.1000000000000002E-2</c:v>
                </c:pt>
                <c:pt idx="14">
                  <c:v>9.2999999999999999E-2</c:v>
                </c:pt>
                <c:pt idx="15">
                  <c:v>4.8399999999999999E-2</c:v>
                </c:pt>
                <c:pt idx="16">
                  <c:v>5.0999999999999997E-2</c:v>
                </c:pt>
                <c:pt idx="17">
                  <c:v>6.4000000000000001E-2</c:v>
                </c:pt>
                <c:pt idx="18">
                  <c:v>0.10771500000000001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6EF-48CD-B8BC-E9B4BA37F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508952"/>
        <c:axId val="411901096"/>
      </c:scatterChart>
      <c:valAx>
        <c:axId val="636508952"/>
        <c:scaling>
          <c:orientation val="minMax"/>
          <c:max val="2.7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Annual Average Flow (cfs)</a:t>
                </a:r>
              </a:p>
            </c:rich>
          </c:tx>
          <c:layout>
            <c:manualLayout>
              <c:xMode val="edge"/>
              <c:yMode val="edge"/>
              <c:x val="0.3902442682469569"/>
              <c:y val="0.75969277096176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1901096"/>
        <c:crosses val="autoZero"/>
        <c:crossBetween val="midCat"/>
      </c:valAx>
      <c:valAx>
        <c:axId val="411901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Average PO</a:t>
                </a:r>
                <a:r>
                  <a:rPr lang="en-US" baseline="-25000"/>
                  <a:t>4</a:t>
                </a:r>
                <a:r>
                  <a:rPr lang="en-US"/>
                  <a:t>-P (mg/L)</a:t>
                </a:r>
              </a:p>
            </c:rich>
          </c:tx>
          <c:layout>
            <c:manualLayout>
              <c:xMode val="edge"/>
              <c:yMode val="edge"/>
              <c:x val="2.9477084595194832E-2"/>
              <c:y val="0.193155878346256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6508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09072784171209"/>
          <c:y val="0.88889157450360023"/>
          <c:w val="0.72161480415909551"/>
          <c:h val="8.40843306714840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&amp;C&amp;F, &amp;A</c:oddFooter>
    </c:headerFooter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6699973033922"/>
          <c:y val="9.8814419957424876E-2"/>
          <c:w val="0.84146413043755652"/>
          <c:h val="0.54940817496328231"/>
        </c:manualLayout>
      </c:layout>
      <c:scatterChart>
        <c:scatterStyle val="lineMarker"/>
        <c:varyColors val="0"/>
        <c:ser>
          <c:idx val="0"/>
          <c:order val="0"/>
          <c:tx>
            <c:v>Pre-TMDL 1996 - 2000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1996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FF-4D96-9F33-3CF5076497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FF-4D96-9F33-3CF5076497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1998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FF-4D96-9F33-3CF507649757}"/>
                </c:ext>
              </c:extLst>
            </c:dLbl>
            <c:dLbl>
              <c:idx val="3"/>
              <c:layout>
                <c:manualLayout>
                  <c:x val="-4.7984644913627635E-3"/>
                  <c:y val="-2.61951538965291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FF-4D96-9F33-3CF507649757}"/>
                </c:ext>
              </c:extLst>
            </c:dLbl>
            <c:dLbl>
              <c:idx val="4"/>
              <c:layout>
                <c:manualLayout>
                  <c:x val="-1.1196417146513116E-2"/>
                  <c:y val="1.30975769482645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2000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FF-4D96-9F33-3CF50764975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'annual avg NBR sites'!$X$9:$X$13</c:f>
              <c:numCache>
                <c:formatCode>#,##0.00</c:formatCode>
                <c:ptCount val="5"/>
                <c:pt idx="0">
                  <c:v>2.1838919273886979</c:v>
                </c:pt>
                <c:pt idx="1">
                  <c:v>2.8481380564110537</c:v>
                </c:pt>
                <c:pt idx="2">
                  <c:v>2.5120528967043927</c:v>
                </c:pt>
                <c:pt idx="3">
                  <c:v>1.309664317166972</c:v>
                </c:pt>
                <c:pt idx="4">
                  <c:v>1.7373357413410326</c:v>
                </c:pt>
              </c:numCache>
            </c:numRef>
          </c:xVal>
          <c:yVal>
            <c:numRef>
              <c:f>'annual avg NBR sites'!$AC$9:$AC$13</c:f>
              <c:numCache>
                <c:formatCode>0.000</c:formatCode>
                <c:ptCount val="5"/>
                <c:pt idx="0">
                  <c:v>7.0000000000000007E-2</c:v>
                </c:pt>
                <c:pt idx="1">
                  <c:v>5.0999999999999997E-2</c:v>
                </c:pt>
                <c:pt idx="2">
                  <c:v>4.3189999999999999E-2</c:v>
                </c:pt>
                <c:pt idx="3">
                  <c:v>7.1700000000000002E-3</c:v>
                </c:pt>
                <c:pt idx="4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FF-4D96-9F33-3CF507649757}"/>
            </c:ext>
          </c:extLst>
        </c:ser>
        <c:ser>
          <c:idx val="1"/>
          <c:order val="1"/>
          <c:tx>
            <c:v>Post-TMDL 2001 - 2019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FF-4D96-9F33-3CF507649757}"/>
                </c:ext>
              </c:extLst>
            </c:dLbl>
            <c:dLbl>
              <c:idx val="1"/>
              <c:layout>
                <c:manualLayout>
                  <c:x val="-1.9809339722669076E-2"/>
                  <c:y val="2.83666284397248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FF-4D96-9F33-3CF5076497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FF-4D96-9F33-3CF5076497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FF-4D96-9F33-3CF5076497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FF-4D96-9F33-3CF5076497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FF-4D96-9F33-3CF507649757}"/>
                </c:ext>
              </c:extLst>
            </c:dLbl>
            <c:dLbl>
              <c:idx val="6"/>
              <c:layout>
                <c:manualLayout>
                  <c:x val="-1.5994881637875879E-3"/>
                  <c:y val="5.23903077930582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FF-4D96-9F33-3CF50764975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FF-4D96-9F33-3CF507649757}"/>
                </c:ext>
              </c:extLst>
            </c:dLbl>
            <c:dLbl>
              <c:idx val="8"/>
              <c:layout>
                <c:manualLayout>
                  <c:x val="-9.4262607032630317E-3"/>
                  <c:y val="-2.90778650439047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FF-4D96-9F33-3CF50764975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FF-4D96-9F33-3CF50764975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FF-4D96-9F33-3CF50764975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FF-4D96-9F33-3CF50764975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FF-4D96-9F33-3CF507649757}"/>
                </c:ext>
              </c:extLst>
            </c:dLbl>
            <c:dLbl>
              <c:idx val="13"/>
              <c:layout>
                <c:manualLayout>
                  <c:x val="-9.5969289827255271E-3"/>
                  <c:y val="1.57170923379174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FF-4D96-9F33-3CF50764975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FF-4D96-9F33-3CF50764975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FF-4D96-9F33-3CF507649757}"/>
                </c:ext>
              </c:extLst>
            </c:dLbl>
            <c:dLbl>
              <c:idx val="16"/>
              <c:layout>
                <c:manualLayout>
                  <c:x val="-6.3979526551504688E-3"/>
                  <c:y val="1.571709233791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FF-4D96-9F33-3CF507649757}"/>
                </c:ext>
              </c:extLst>
            </c:dLbl>
            <c:dLbl>
              <c:idx val="17"/>
              <c:layout>
                <c:manualLayout>
                  <c:x val="-1.9993539075370013E-2"/>
                  <c:y val="5.238927648778628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2004 &amp; 2018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54446577095328"/>
                      <c:h val="4.84610347085789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A7E-4D53-8651-B23BAF57D7F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88-447A-9068-3ACAE44717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52756698958695425"/>
                  <c:y val="0.1447179122256083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y = 0.0136x - 0.003</a:t>
                    </a:r>
                    <a:br>
                      <a:rPr lang="en-US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R² = 0.345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ln>
                  <a:noFill/>
                </a:ln>
              </c:spPr>
            </c:trendlineLbl>
          </c:trendline>
          <c:xVal>
            <c:numRef>
              <c:f>'annual avg NBR sites'!$Y$14:$Y$32</c:f>
              <c:numCache>
                <c:formatCode>#,##0.00</c:formatCode>
                <c:ptCount val="19"/>
                <c:pt idx="0">
                  <c:v>2.3380166739887107</c:v>
                </c:pt>
                <c:pt idx="1">
                  <c:v>2.2061967924935488</c:v>
                </c:pt>
                <c:pt idx="2">
                  <c:v>1.9516938449899188</c:v>
                </c:pt>
                <c:pt idx="3">
                  <c:v>2.6741720416033194</c:v>
                </c:pt>
                <c:pt idx="4">
                  <c:v>2.29433689199527</c:v>
                </c:pt>
                <c:pt idx="5">
                  <c:v>1.5908290447826217</c:v>
                </c:pt>
                <c:pt idx="6">
                  <c:v>2.9672472033210542</c:v>
                </c:pt>
                <c:pt idx="7">
                  <c:v>1.9367988835654044</c:v>
                </c:pt>
                <c:pt idx="8">
                  <c:v>2.1492191126553797</c:v>
                </c:pt>
                <c:pt idx="9">
                  <c:v>2.5276299008713385</c:v>
                </c:pt>
                <c:pt idx="10">
                  <c:v>1.3324384599156054</c:v>
                </c:pt>
                <c:pt idx="11">
                  <c:v>2.2764618041732443</c:v>
                </c:pt>
                <c:pt idx="12">
                  <c:v>0.90308998699194354</c:v>
                </c:pt>
                <c:pt idx="13">
                  <c:v>1.1903316981702914</c:v>
                </c:pt>
                <c:pt idx="14">
                  <c:v>2.8267225201689921</c:v>
                </c:pt>
                <c:pt idx="15" formatCode="#,##0.0">
                  <c:v>2.8920946026904804</c:v>
                </c:pt>
                <c:pt idx="16" formatCode="#,##0.0">
                  <c:v>2.1522883443830563</c:v>
                </c:pt>
                <c:pt idx="17" formatCode="#,##0.0">
                  <c:v>2.6776069527204931</c:v>
                </c:pt>
                <c:pt idx="18" formatCode="#,##0.0">
                  <c:v>2.6757783416740852</c:v>
                </c:pt>
              </c:numCache>
            </c:numRef>
          </c:xVal>
          <c:yVal>
            <c:numRef>
              <c:f>'annual avg NBR sites'!$AD$14:$AD$32</c:f>
              <c:numCache>
                <c:formatCode>0.000</c:formatCode>
                <c:ptCount val="19"/>
                <c:pt idx="0">
                  <c:v>2.6190000000000001E-2</c:v>
                </c:pt>
                <c:pt idx="1">
                  <c:v>1.2E-2</c:v>
                </c:pt>
                <c:pt idx="2">
                  <c:v>2.5999999999999999E-2</c:v>
                </c:pt>
                <c:pt idx="3">
                  <c:v>2.9260000000000001E-2</c:v>
                </c:pt>
                <c:pt idx="4">
                  <c:v>1.14E-2</c:v>
                </c:pt>
                <c:pt idx="5">
                  <c:v>3.9250000000000007E-2</c:v>
                </c:pt>
                <c:pt idx="6">
                  <c:v>4.8000000000000001E-2</c:v>
                </c:pt>
                <c:pt idx="7">
                  <c:v>0.02</c:v>
                </c:pt>
                <c:pt idx="8">
                  <c:v>4.0469999999999999E-2</c:v>
                </c:pt>
                <c:pt idx="9">
                  <c:v>2.1999999999999999E-2</c:v>
                </c:pt>
                <c:pt idx="10">
                  <c:v>0.02</c:v>
                </c:pt>
                <c:pt idx="11">
                  <c:v>0.03</c:v>
                </c:pt>
                <c:pt idx="12">
                  <c:v>4.0000000000000001E-3</c:v>
                </c:pt>
                <c:pt idx="13">
                  <c:v>7.0000000000000001E-3</c:v>
                </c:pt>
                <c:pt idx="14">
                  <c:v>5.8000000000000003E-2</c:v>
                </c:pt>
                <c:pt idx="15">
                  <c:v>2.2700000000000001E-2</c:v>
                </c:pt>
                <c:pt idx="16">
                  <c:v>2.8000000000000001E-2</c:v>
                </c:pt>
                <c:pt idx="17">
                  <c:v>0.03</c:v>
                </c:pt>
                <c:pt idx="18">
                  <c:v>3.2792000000000002E-2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CFF-4D96-9F33-3CF507649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901880"/>
        <c:axId val="411902272"/>
      </c:scatterChart>
      <c:valAx>
        <c:axId val="411901880"/>
        <c:scaling>
          <c:orientation val="minMax"/>
          <c:max val="3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Annual Average Flow (cfs)</a:t>
                </a:r>
              </a:p>
            </c:rich>
          </c:tx>
          <c:layout>
            <c:manualLayout>
              <c:xMode val="edge"/>
              <c:yMode val="edge"/>
              <c:x val="0.3902442682469569"/>
              <c:y val="0.75494237133401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1902272"/>
        <c:crosses val="autoZero"/>
        <c:crossBetween val="midCat"/>
        <c:majorUnit val="0.5"/>
      </c:valAx>
      <c:valAx>
        <c:axId val="411902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US" baseline="0"/>
                  <a:t>Annual Average PO</a:t>
                </a:r>
                <a:r>
                  <a:rPr lang="en-US" baseline="-25000"/>
                  <a:t>4</a:t>
                </a:r>
                <a:r>
                  <a:rPr lang="en-US" baseline="0"/>
                  <a:t>-P (mg/L)</a:t>
                </a:r>
              </a:p>
            </c:rich>
          </c:tx>
          <c:layout>
            <c:manualLayout>
              <c:xMode val="edge"/>
              <c:yMode val="edge"/>
              <c:x val="2.9474032876408679E-2"/>
              <c:y val="0.187967195589912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19018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05585362290364"/>
          <c:y val="0.88685379462910818"/>
          <c:w val="0.71328834615442749"/>
          <c:h val="8.56272629297070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7384972501112"/>
          <c:y val="9.9206733657046978E-2"/>
          <c:w val="0.84118817010963765"/>
          <c:h val="0.54762116978689923"/>
        </c:manualLayout>
      </c:layout>
      <c:scatterChart>
        <c:scatterStyle val="lineMarker"/>
        <c:varyColors val="0"/>
        <c:ser>
          <c:idx val="0"/>
          <c:order val="0"/>
          <c:tx>
            <c:v>Pre-TMDL 1996 - 2000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1996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F-4DB6-B462-30FEB5D3A54D}"/>
                </c:ext>
              </c:extLst>
            </c:dLbl>
            <c:dLbl>
              <c:idx val="1"/>
              <c:layout>
                <c:manualLayout>
                  <c:x val="-8.0205325633623242E-3"/>
                  <c:y val="-5.2390307793058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F-4DB6-B462-30FEB5D3A54D}"/>
                </c:ext>
              </c:extLst>
            </c:dLbl>
            <c:dLbl>
              <c:idx val="2"/>
              <c:layout>
                <c:manualLayout>
                  <c:x val="-8.4766593811260622E-3"/>
                  <c:y val="1.9411104068652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4F-4DB6-B462-30FEB5D3A54D}"/>
                </c:ext>
              </c:extLst>
            </c:dLbl>
            <c:dLbl>
              <c:idx val="3"/>
              <c:layout>
                <c:manualLayout>
                  <c:x val="-6.3909796053245878E-5"/>
                  <c:y val="3.59841619751552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4F-4DB6-B462-30FEB5D3A54D}"/>
                </c:ext>
              </c:extLst>
            </c:dLbl>
            <c:dLbl>
              <c:idx val="4"/>
              <c:layout>
                <c:manualLayout>
                  <c:x val="-8.5793834334537853E-4"/>
                  <c:y val="1.09987579427596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4F-4DB6-B462-30FEB5D3A54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'annual avg NBR sites'!$AK$9:$AK$13</c:f>
              <c:numCache>
                <c:formatCode>#,##0.00</c:formatCode>
                <c:ptCount val="5"/>
                <c:pt idx="0">
                  <c:v>2.1838919273886979</c:v>
                </c:pt>
                <c:pt idx="1">
                  <c:v>2.8481380564110537</c:v>
                </c:pt>
                <c:pt idx="2">
                  <c:v>2.5120528967043927</c:v>
                </c:pt>
                <c:pt idx="3">
                  <c:v>1.309664317166972</c:v>
                </c:pt>
                <c:pt idx="4">
                  <c:v>1.7373357413410326</c:v>
                </c:pt>
              </c:numCache>
            </c:numRef>
          </c:xVal>
          <c:yVal>
            <c:numRef>
              <c:f>'annual avg NBR sites'!$AP$9:$AP$13</c:f>
              <c:numCache>
                <c:formatCode>0.000</c:formatCode>
                <c:ptCount val="5"/>
                <c:pt idx="0">
                  <c:v>2.4E-2</c:v>
                </c:pt>
                <c:pt idx="1">
                  <c:v>3.9518999999999999E-2</c:v>
                </c:pt>
                <c:pt idx="2">
                  <c:v>3.3537999999999998E-2</c:v>
                </c:pt>
                <c:pt idx="3">
                  <c:v>4.5580000000000004E-3</c:v>
                </c:pt>
                <c:pt idx="4">
                  <c:v>1.4654E-2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4F-4DB6-B462-30FEB5D3A54D}"/>
            </c:ext>
          </c:extLst>
        </c:ser>
        <c:ser>
          <c:idx val="1"/>
          <c:order val="1"/>
          <c:tx>
            <c:v>Post-TMDL 2001 - 2019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4F-4DB6-B462-30FEB5D3A5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4F-4DB6-B462-30FEB5D3A54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4F-4DB6-B462-30FEB5D3A5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4F-4DB6-B462-30FEB5D3A54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4F-4DB6-B462-30FEB5D3A54D}"/>
                </c:ext>
              </c:extLst>
            </c:dLbl>
            <c:dLbl>
              <c:idx val="5"/>
              <c:layout>
                <c:manualLayout>
                  <c:x val="-3.9182209657923697E-3"/>
                  <c:y val="-2.9092704711490363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4F-4DB6-B462-30FEB5D3A54D}"/>
                </c:ext>
              </c:extLst>
            </c:dLbl>
            <c:dLbl>
              <c:idx val="6"/>
              <c:layout>
                <c:manualLayout>
                  <c:x val="-4.812319538017324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4F-4DB6-B462-30FEB5D3A54D}"/>
                </c:ext>
              </c:extLst>
            </c:dLbl>
            <c:dLbl>
              <c:idx val="7"/>
              <c:layout>
                <c:manualLayout>
                  <c:x val="-4.8158687815611056E-2"/>
                  <c:y val="2.2407788417410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4F-4DB6-B462-30FEB5D3A54D}"/>
                </c:ext>
              </c:extLst>
            </c:dLbl>
            <c:dLbl>
              <c:idx val="8"/>
              <c:layout>
                <c:manualLayout>
                  <c:x val="0"/>
                  <c:y val="-7.85854616895874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4F-4DB6-B462-30FEB5D3A54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4F-4DB6-B462-30FEB5D3A54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4F-4DB6-B462-30FEB5D3A54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4F-4DB6-B462-30FEB5D3A54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4F-4DB6-B462-30FEB5D3A54D}"/>
                </c:ext>
              </c:extLst>
            </c:dLbl>
            <c:dLbl>
              <c:idx val="13"/>
              <c:layout>
                <c:manualLayout>
                  <c:x val="-4.812319538017383E-3"/>
                  <c:y val="2.0956123117223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4F-4DB6-B462-30FEB5D3A54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4F-4DB6-B462-30FEB5D3A54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4F-4DB6-B462-30FEB5D3A54D}"/>
                </c:ext>
              </c:extLst>
            </c:dLbl>
            <c:dLbl>
              <c:idx val="16"/>
              <c:layout>
                <c:manualLayout>
                  <c:x val="-9.6246390760346481E-3"/>
                  <c:y val="2.61951538965291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4F-4DB6-B462-30FEB5D3A54D}"/>
                </c:ext>
              </c:extLst>
            </c:dLbl>
            <c:dLbl>
              <c:idx val="17"/>
              <c:layout>
                <c:manualLayout>
                  <c:x val="-8.020406255762785E-3"/>
                  <c:y val="5.2390307793058286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2004 &amp; 2018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4642284247674"/>
                      <c:h val="5.63195808775376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259-4BD2-984B-32E6F4FB610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87-40AC-AF96-B9FF2F54C36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5912193483033099"/>
                  <c:y val="-2.724522892398764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y = 0.0105x - 0.0075</a:t>
                    </a:r>
                    <a:br>
                      <a:rPr lang="en-US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R² = 0.3349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'annual avg NBR sites'!$AL$14:$AL$32</c:f>
              <c:numCache>
                <c:formatCode>#,##0.00</c:formatCode>
                <c:ptCount val="19"/>
                <c:pt idx="0">
                  <c:v>2.3380166739887107</c:v>
                </c:pt>
                <c:pt idx="1">
                  <c:v>2.2061967924935488</c:v>
                </c:pt>
                <c:pt idx="2">
                  <c:v>1.9516938449899188</c:v>
                </c:pt>
                <c:pt idx="3">
                  <c:v>2.6741720416033194</c:v>
                </c:pt>
                <c:pt idx="4">
                  <c:v>2.29433689199527</c:v>
                </c:pt>
                <c:pt idx="5">
                  <c:v>1.5908290447826217</c:v>
                </c:pt>
                <c:pt idx="6">
                  <c:v>2.9672472033210542</c:v>
                </c:pt>
                <c:pt idx="7">
                  <c:v>1.9367988835654044</c:v>
                </c:pt>
                <c:pt idx="8">
                  <c:v>2.1492191126553797</c:v>
                </c:pt>
                <c:pt idx="9">
                  <c:v>2.5276299008713385</c:v>
                </c:pt>
                <c:pt idx="10">
                  <c:v>1.3324384599156054</c:v>
                </c:pt>
                <c:pt idx="11">
                  <c:v>2.2764618041732443</c:v>
                </c:pt>
                <c:pt idx="12">
                  <c:v>0.90308998699194354</c:v>
                </c:pt>
                <c:pt idx="13">
                  <c:v>1.1903316981702914</c:v>
                </c:pt>
                <c:pt idx="14">
                  <c:v>2.8267225201689921</c:v>
                </c:pt>
                <c:pt idx="15">
                  <c:v>2.8920946026904804</c:v>
                </c:pt>
                <c:pt idx="16">
                  <c:v>2.1522883443830563</c:v>
                </c:pt>
                <c:pt idx="17">
                  <c:v>2.6776069527204931</c:v>
                </c:pt>
                <c:pt idx="18">
                  <c:v>2.6757783416740852</c:v>
                </c:pt>
              </c:numCache>
            </c:numRef>
          </c:xVal>
          <c:yVal>
            <c:numRef>
              <c:f>'annual avg NBR sites'!$AQ$14:$AQ$32</c:f>
              <c:numCache>
                <c:formatCode>0.000</c:formatCode>
                <c:ptCount val="19"/>
                <c:pt idx="0">
                  <c:v>2.1999999999999999E-2</c:v>
                </c:pt>
                <c:pt idx="1">
                  <c:v>8.0000000000000002E-3</c:v>
                </c:pt>
                <c:pt idx="2" formatCode="General">
                  <c:v>7.0000000000000001E-3</c:v>
                </c:pt>
                <c:pt idx="3">
                  <c:v>1.7999999999999999E-2</c:v>
                </c:pt>
                <c:pt idx="4">
                  <c:v>2.7499999999999998E-3</c:v>
                </c:pt>
                <c:pt idx="5">
                  <c:v>0.01</c:v>
                </c:pt>
                <c:pt idx="6">
                  <c:v>3.6999999999999998E-2</c:v>
                </c:pt>
                <c:pt idx="7">
                  <c:v>7.0000000000000001E-3</c:v>
                </c:pt>
                <c:pt idx="8">
                  <c:v>1.864E-2</c:v>
                </c:pt>
                <c:pt idx="9">
                  <c:v>8.9999999999999993E-3</c:v>
                </c:pt>
                <c:pt idx="10">
                  <c:v>1.47E-2</c:v>
                </c:pt>
                <c:pt idx="11">
                  <c:v>1.7000000000000001E-2</c:v>
                </c:pt>
                <c:pt idx="12">
                  <c:v>7.0000000000000001E-3</c:v>
                </c:pt>
                <c:pt idx="13">
                  <c:v>4.0000000000000001E-3</c:v>
                </c:pt>
                <c:pt idx="14">
                  <c:v>4.2999999999999997E-2</c:v>
                </c:pt>
                <c:pt idx="15">
                  <c:v>0.01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2.6027000000000002E-2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14F-4DB6-B462-30FEB5D3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280376"/>
        <c:axId val="413280768"/>
      </c:scatterChart>
      <c:valAx>
        <c:axId val="413280376"/>
        <c:scaling>
          <c:orientation val="minMax"/>
          <c:max val="3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Annual Average Flow (cfs)</a:t>
                </a:r>
              </a:p>
            </c:rich>
          </c:tx>
          <c:layout>
            <c:manualLayout>
              <c:xMode val="edge"/>
              <c:yMode val="edge"/>
              <c:x val="0.39092568926266413"/>
              <c:y val="0.75397117027038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3280768"/>
        <c:crosses val="autoZero"/>
        <c:crossBetween val="midCat"/>
        <c:majorUnit val="0.5"/>
      </c:valAx>
      <c:valAx>
        <c:axId val="413280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Average PO</a:t>
                </a:r>
                <a:r>
                  <a:rPr lang="en-US" baseline="-25000"/>
                  <a:t>4</a:t>
                </a:r>
                <a:r>
                  <a:rPr lang="en-US"/>
                  <a:t>-P (mg/L)</a:t>
                </a:r>
              </a:p>
            </c:rich>
          </c:tx>
          <c:layout>
            <c:manualLayout>
              <c:xMode val="edge"/>
              <c:yMode val="edge"/>
              <c:x val="2.7923199927246824E-2"/>
              <c:y val="0.1908142466234273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3280376"/>
        <c:crosses val="autoZero"/>
        <c:crossBetween val="midCat"/>
        <c:majorUnit val="0.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51223794330808"/>
          <c:y val="0.88650605504490965"/>
          <c:w val="0.71689983049520156"/>
          <c:h val="8.58898600043511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&amp;C&amp;F, &amp;A</c:oddFooter>
    </c:headerFooter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6699973033922"/>
          <c:y val="9.6153846153846159E-2"/>
          <c:w val="0.84146413043755652"/>
          <c:h val="0.56153846153846154"/>
        </c:manualLayout>
      </c:layout>
      <c:scatterChart>
        <c:scatterStyle val="lineMarker"/>
        <c:varyColors val="0"/>
        <c:ser>
          <c:idx val="0"/>
          <c:order val="0"/>
          <c:tx>
            <c:v>Pre-TMDL 1996 - 2000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1996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6-4F6E-B964-1CA58E2C7B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6-4F6E-B964-1CA58E2C7B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1998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6-4F6E-B964-1CA58E2C7B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1999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6-4F6E-B964-1CA58E2C7BAC}"/>
                </c:ext>
              </c:extLst>
            </c:dLbl>
            <c:dLbl>
              <c:idx val="4"/>
              <c:layout>
                <c:manualLayout>
                  <c:x val="3.5095504680412058E-3"/>
                  <c:y val="6.7654214456069699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06-4F6E-B964-1CA58E2C7BA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6135322318814194"/>
                  <c:y val="0.4115773199582928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0.019x - 0.021</a:t>
                    </a:r>
                  </a:p>
                  <a:p>
                    <a:pPr>
                      <a:defRPr/>
                    </a:pPr>
                    <a:r>
                      <a:rPr lang="en-US"/>
                      <a:t>R</a:t>
                    </a:r>
                    <a:r>
                      <a:rPr lang="en-US" baseline="30000"/>
                      <a:t>2</a:t>
                    </a:r>
                    <a:r>
                      <a:rPr lang="en-US"/>
                      <a:t> = 0.93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'annual avg NBR sites'!$AX$9:$AX$13</c:f>
              <c:numCache>
                <c:formatCode>#,##0.00</c:formatCode>
                <c:ptCount val="5"/>
                <c:pt idx="0">
                  <c:v>2.3051482775312579</c:v>
                </c:pt>
                <c:pt idx="1">
                  <c:v>2.9990788391469598</c:v>
                </c:pt>
                <c:pt idx="2">
                  <c:v>2.59304991377945</c:v>
                </c:pt>
                <c:pt idx="3">
                  <c:v>1.5378964402738462</c:v>
                </c:pt>
                <c:pt idx="4">
                  <c:v>1.776122927634775</c:v>
                </c:pt>
              </c:numCache>
            </c:numRef>
          </c:xVal>
          <c:yVal>
            <c:numRef>
              <c:f>'annual avg NBR sites'!$BD$9:$BD$13</c:f>
              <c:numCache>
                <c:formatCode>0.000</c:formatCode>
                <c:ptCount val="5"/>
                <c:pt idx="0">
                  <c:v>1.9E-2</c:v>
                </c:pt>
                <c:pt idx="1">
                  <c:v>3.5999999999999997E-2</c:v>
                </c:pt>
                <c:pt idx="2">
                  <c:v>2.6499999999999999E-2</c:v>
                </c:pt>
                <c:pt idx="3">
                  <c:v>5.058E-3</c:v>
                </c:pt>
                <c:pt idx="4">
                  <c:v>1.6653999999999999E-2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106-4F6E-B964-1CA58E2C7BAC}"/>
            </c:ext>
          </c:extLst>
        </c:ser>
        <c:ser>
          <c:idx val="1"/>
          <c:order val="1"/>
          <c:tx>
            <c:v>Post-TMDL 2001 - 2019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537784655530777E-3"/>
                  <c:y val="1.20666994251289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06-4F6E-B964-1CA58E2C7B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06-4F6E-B964-1CA58E2C7BAC}"/>
                </c:ext>
              </c:extLst>
            </c:dLbl>
            <c:dLbl>
              <c:idx val="2"/>
              <c:layout>
                <c:manualLayout>
                  <c:x val="1.4488403593784745E-3"/>
                  <c:y val="-1.37815465374520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06-4F6E-B964-1CA58E2C7B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06-4F6E-B964-1CA58E2C7BA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06-4F6E-B964-1CA58E2C7BAC}"/>
                </c:ext>
              </c:extLst>
            </c:dLbl>
            <c:dLbl>
              <c:idx val="5"/>
              <c:layout>
                <c:manualLayout>
                  <c:x val="-5.5227724424620331E-2"/>
                  <c:y val="-8.76832544692244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06-4F6E-B964-1CA58E2C7BA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06-4F6E-B964-1CA58E2C7BAC}"/>
                </c:ext>
              </c:extLst>
            </c:dLbl>
            <c:dLbl>
              <c:idx val="7"/>
              <c:layout>
                <c:manualLayout>
                  <c:x val="-3.0411569936111956E-4"/>
                  <c:y val="4.4902079547743594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06-4F6E-B964-1CA58E2C7BAC}"/>
                </c:ext>
              </c:extLst>
            </c:dLbl>
            <c:dLbl>
              <c:idx val="8"/>
              <c:layout>
                <c:manualLayout>
                  <c:x val="0"/>
                  <c:y val="1.5220700152207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06-4F6E-B964-1CA58E2C7BA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06-4F6E-B964-1CA58E2C7BAC}"/>
                </c:ext>
              </c:extLst>
            </c:dLbl>
            <c:dLbl>
              <c:idx val="10"/>
              <c:layout>
                <c:manualLayout>
                  <c:x val="-5.9655151487566942E-2"/>
                  <c:y val="-5.00765029942033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106-4F6E-B964-1CA58E2C7BAC}"/>
                </c:ext>
              </c:extLst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06-4F6E-B964-1CA58E2C7BA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106-4F6E-B964-1CA58E2C7BAC}"/>
                </c:ext>
              </c:extLst>
            </c:dLbl>
            <c:dLbl>
              <c:idx val="13"/>
              <c:layout>
                <c:manualLayout>
                  <c:x val="-4.8169556840077362E-3"/>
                  <c:y val="1.31181949363766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106-4F6E-B964-1CA58E2C7BAC}"/>
                </c:ext>
              </c:extLst>
            </c:dLbl>
            <c:dLbl>
              <c:idx val="14"/>
              <c:layout>
                <c:manualLayout>
                  <c:x val="0"/>
                  <c:y val="-7.87091696182607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106-4F6E-B964-1CA58E2C7BAC}"/>
                </c:ext>
              </c:extLst>
            </c:dLbl>
            <c:dLbl>
              <c:idx val="15"/>
              <c:layout>
                <c:manualLayout>
                  <c:x val="-8.0282594733462956E-3"/>
                  <c:y val="-2.09891118982028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106-4F6E-B964-1CA58E2C7BA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106-4F6E-B964-1CA58E2C7BAC}"/>
                </c:ext>
              </c:extLst>
            </c:dLbl>
            <c:dLbl>
              <c:idx val="17"/>
              <c:layout>
                <c:manualLayout>
                  <c:x val="0"/>
                  <c:y val="1.0494555949101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4B-4B86-ABCC-44657EE5C7C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6A-421A-A8C4-466DA83635E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065333596306242"/>
                  <c:y val="-4.758186218458229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y = 0.0101x - 0.0099</a:t>
                    </a:r>
                    <a:br>
                      <a:rPr lang="en-US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R² = 0.4142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'annual avg NBR sites'!$AY$14:$AY$32</c:f>
              <c:numCache>
                <c:formatCode>#,##0.00</c:formatCode>
                <c:ptCount val="19"/>
                <c:pt idx="0">
                  <c:v>2.5264480082289333</c:v>
                </c:pt>
                <c:pt idx="1">
                  <c:v>2.3064188642567114</c:v>
                </c:pt>
                <c:pt idx="2">
                  <c:v>2.0861022002244449</c:v>
                </c:pt>
                <c:pt idx="3">
                  <c:v>2.7847254573269287</c:v>
                </c:pt>
                <c:pt idx="4">
                  <c:v>2.4324524203731537</c:v>
                </c:pt>
                <c:pt idx="5">
                  <c:v>1.4335518415610156</c:v>
                </c:pt>
                <c:pt idx="6">
                  <c:v>3.1720625020168258</c:v>
                </c:pt>
                <c:pt idx="7">
                  <c:v>2.0757826731294053</c:v>
                </c:pt>
                <c:pt idx="8">
                  <c:v>2.374748346010104</c:v>
                </c:pt>
                <c:pt idx="9">
                  <c:v>2.7041505168397992</c:v>
                </c:pt>
                <c:pt idx="10">
                  <c:v>1.6063813651106049</c:v>
                </c:pt>
                <c:pt idx="11">
                  <c:v>2.3765769570565118</c:v>
                </c:pt>
                <c:pt idx="12">
                  <c:v>1.2304489213782739</c:v>
                </c:pt>
                <c:pt idx="13">
                  <c:v>1.3710678622717363</c:v>
                </c:pt>
                <c:pt idx="14">
                  <c:v>2.916453948549925</c:v>
                </c:pt>
                <c:pt idx="15">
                  <c:v>2.9618954736678504</c:v>
                </c:pt>
                <c:pt idx="16">
                  <c:v>2.2041199826559246</c:v>
                </c:pt>
                <c:pt idx="17">
                  <c:v>2.7226339225338121</c:v>
                </c:pt>
                <c:pt idx="18">
                  <c:v>2.7193312869837265</c:v>
                </c:pt>
              </c:numCache>
            </c:numRef>
          </c:xVal>
          <c:yVal>
            <c:numRef>
              <c:f>'annual avg NBR sites'!$BE$14:$BE$32</c:f>
              <c:numCache>
                <c:formatCode>General</c:formatCode>
                <c:ptCount val="19"/>
                <c:pt idx="0">
                  <c:v>1.9E-2</c:v>
                </c:pt>
                <c:pt idx="1">
                  <c:v>8.0000000000000002E-3</c:v>
                </c:pt>
                <c:pt idx="2">
                  <c:v>6.0000000000000001E-3</c:v>
                </c:pt>
                <c:pt idx="3" formatCode="0.000">
                  <c:v>1.6E-2</c:v>
                </c:pt>
                <c:pt idx="4" formatCode="0.000">
                  <c:v>3.8999999999999998E-3</c:v>
                </c:pt>
                <c:pt idx="5" formatCode="0.000">
                  <c:v>5.0000000000000001E-3</c:v>
                </c:pt>
                <c:pt idx="6" formatCode="0.000">
                  <c:v>3.1E-2</c:v>
                </c:pt>
                <c:pt idx="7" formatCode="0.000">
                  <c:v>4.0000000000000001E-3</c:v>
                </c:pt>
                <c:pt idx="8" formatCode="0.000">
                  <c:v>1.231E-2</c:v>
                </c:pt>
                <c:pt idx="9" formatCode="0.000">
                  <c:v>8.9999999999999993E-3</c:v>
                </c:pt>
                <c:pt idx="10" formatCode="0.000">
                  <c:v>1.12E-2</c:v>
                </c:pt>
                <c:pt idx="11" formatCode="0.000">
                  <c:v>1.4E-2</c:v>
                </c:pt>
                <c:pt idx="12" formatCode="0.000">
                  <c:v>1.0999999999999999E-2</c:v>
                </c:pt>
                <c:pt idx="13" formatCode="0.000">
                  <c:v>4.0000000000000001E-3</c:v>
                </c:pt>
                <c:pt idx="14" formatCode="0.000">
                  <c:v>3.6999999999999998E-2</c:v>
                </c:pt>
                <c:pt idx="15" formatCode="0.000">
                  <c:v>1.6E-2</c:v>
                </c:pt>
                <c:pt idx="16" formatCode="0.000">
                  <c:v>1.6E-2</c:v>
                </c:pt>
                <c:pt idx="17" formatCode="0.000">
                  <c:v>1.4999999999999999E-2</c:v>
                </c:pt>
                <c:pt idx="18" formatCode="0.000">
                  <c:v>2.1000000000000001E-2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106-4F6E-B964-1CA58E2C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281552"/>
        <c:axId val="413281944"/>
      </c:scatterChart>
      <c:valAx>
        <c:axId val="413281552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Annual Average Flow (cfs)</a:t>
                </a:r>
              </a:p>
            </c:rich>
          </c:tx>
          <c:layout>
            <c:manualLayout>
              <c:xMode val="edge"/>
              <c:yMode val="edge"/>
              <c:x val="0.3902442682469569"/>
              <c:y val="0.761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3281944"/>
        <c:crosses val="autoZero"/>
        <c:crossBetween val="midCat"/>
      </c:valAx>
      <c:valAx>
        <c:axId val="413281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Average PO</a:t>
                </a:r>
                <a:r>
                  <a:rPr lang="en-US" baseline="-25000"/>
                  <a:t>4</a:t>
                </a:r>
                <a:r>
                  <a:rPr lang="en-US"/>
                  <a:t>-P (mg/L)</a:t>
                </a:r>
              </a:p>
            </c:rich>
          </c:tx>
          <c:layout>
            <c:manualLayout>
              <c:xMode val="edge"/>
              <c:yMode val="edge"/>
              <c:x val="3.1085926397928582E-2"/>
              <c:y val="0.19124230475756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3281552"/>
        <c:crosses val="autoZero"/>
        <c:crossBetween val="midCat"/>
        <c:majorUnit val="0.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37184875012011"/>
          <c:y val="0.89020803759042533"/>
          <c:w val="0.71552260808439405"/>
          <c:h val="8.30860835084396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&amp;C&amp;F, &amp;A</c:oddFooter>
    </c:headerFooter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13</xdr:col>
      <xdr:colOff>22860</xdr:colOff>
      <xdr:row>29</xdr:row>
      <xdr:rowOff>26670</xdr:rowOff>
    </xdr:to>
    <xdr:graphicFrame macro="">
      <xdr:nvGraphicFramePr>
        <xdr:cNvPr id="2" name="Chart 5" descr="Log of annual average flow for 17226/BO0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26</xdr:col>
      <xdr:colOff>571500</xdr:colOff>
      <xdr:row>29</xdr:row>
      <xdr:rowOff>7620</xdr:rowOff>
    </xdr:to>
    <xdr:graphicFrame macro="">
      <xdr:nvGraphicFramePr>
        <xdr:cNvPr id="5" name="Chart 4" descr="Log of annual average flow for 11963/BO04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13</xdr:col>
      <xdr:colOff>0</xdr:colOff>
      <xdr:row>69</xdr:row>
      <xdr:rowOff>135255</xdr:rowOff>
    </xdr:to>
    <xdr:graphicFrame macro="">
      <xdr:nvGraphicFramePr>
        <xdr:cNvPr id="6" name="Chart 7" descr="Log of annual average flow for 11961/BO07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40</xdr:row>
      <xdr:rowOff>0</xdr:rowOff>
    </xdr:from>
    <xdr:to>
      <xdr:col>27</xdr:col>
      <xdr:colOff>15240</xdr:colOff>
      <xdr:row>69</xdr:row>
      <xdr:rowOff>152400</xdr:rowOff>
    </xdr:to>
    <xdr:graphicFrame macro="">
      <xdr:nvGraphicFramePr>
        <xdr:cNvPr id="7" name="Chart 3" descr="Log of annual average flow for 111958/BO08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12</xdr:col>
      <xdr:colOff>601980</xdr:colOff>
      <xdr:row>109</xdr:row>
      <xdr:rowOff>152400</xdr:rowOff>
    </xdr:to>
    <xdr:graphicFrame macro="">
      <xdr:nvGraphicFramePr>
        <xdr:cNvPr id="8" name="Chart 2" descr="Log of annual average flow for 11956/BO09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26</xdr:col>
      <xdr:colOff>594360</xdr:colOff>
      <xdr:row>109</xdr:row>
      <xdr:rowOff>144780</xdr:rowOff>
    </xdr:to>
    <xdr:graphicFrame macro="">
      <xdr:nvGraphicFramePr>
        <xdr:cNvPr id="9" name="Chart 1" descr="Log of annual average flow for 17605/BO09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0.79696</cdr:x>
      <cdr:y>0.12316</cdr:y>
    </cdr:from>
    <cdr:to>
      <cdr:x>0.95476</cdr:x>
      <cdr:y>0.23834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3594" y="579283"/>
          <a:ext cx="1248129" cy="54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 17226 (BO020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0.10787</cdr:x>
      <cdr:y>0.0974</cdr:y>
    </cdr:from>
    <cdr:to>
      <cdr:x>0.257</cdr:x>
      <cdr:y>0.22818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0712" y="293905"/>
          <a:ext cx="1176208" cy="39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 11963 (BO040)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0.80859</cdr:x>
      <cdr:y>0.08645</cdr:y>
    </cdr:from>
    <cdr:to>
      <cdr:x>0.97441</cdr:x>
      <cdr:y>0.2328</cdr:y>
    </cdr:to>
    <cdr:sp macro="" textlink="">
      <cdr:nvSpPr>
        <cdr:cNvPr id="79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7929" y="418493"/>
          <a:ext cx="1314091" cy="708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 11961 (BO070)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0.12227</cdr:x>
      <cdr:y>0.09081</cdr:y>
    </cdr:from>
    <cdr:to>
      <cdr:x>0.33943</cdr:x>
      <cdr:y>0.25484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0838" y="440290"/>
          <a:ext cx="1724259" cy="795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 11958/18003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(BO085/BO083)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0.13571</cdr:x>
      <cdr:y>0.1079</cdr:y>
    </cdr:from>
    <cdr:to>
      <cdr:x>0.27109</cdr:x>
      <cdr:y>0.21646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4420" y="541020"/>
          <a:ext cx="1071816" cy="544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 11956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(BO090)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0.12587</cdr:x>
      <cdr:y>0.06725</cdr:y>
    </cdr:from>
    <cdr:to>
      <cdr:x>0.34376</cdr:x>
      <cdr:y>0.2692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141" y="179902"/>
          <a:ext cx="1200102" cy="496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 17605/11954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(BO100/BO095)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2" max="2" width="12.5703125" bestFit="1" customWidth="1"/>
    <col min="4" max="4" width="10.7109375" customWidth="1"/>
    <col min="10" max="10" width="4" customWidth="1"/>
    <col min="12" max="13" width="9.140625" style="1" customWidth="1"/>
    <col min="14" max="14" width="13.42578125" style="1" customWidth="1"/>
    <col min="15" max="15" width="11.42578125" style="1" customWidth="1"/>
    <col min="16" max="16" width="9.140625" style="1" customWidth="1"/>
    <col min="17" max="17" width="9.5703125" style="1" bestFit="1" customWidth="1"/>
    <col min="32" max="32" width="9.140625" style="1" customWidth="1"/>
    <col min="33" max="33" width="9.140625" style="20" customWidth="1"/>
    <col min="34" max="34" width="13.7109375" style="1" customWidth="1"/>
    <col min="35" max="35" width="13.85546875" style="1" customWidth="1"/>
    <col min="36" max="38" width="9.140625" style="1" customWidth="1"/>
    <col min="45" max="46" width="9.140625" style="1" customWidth="1"/>
    <col min="47" max="47" width="15" style="1" customWidth="1"/>
    <col min="48" max="49" width="11.5703125" style="1" customWidth="1"/>
    <col min="50" max="51" width="9.140625" style="1" customWidth="1"/>
    <col min="62" max="62" width="11.7109375" customWidth="1"/>
    <col min="65" max="65" width="9.5703125" bestFit="1" customWidth="1"/>
  </cols>
  <sheetData>
    <row r="1" spans="1:72" x14ac:dyDescent="0.2">
      <c r="A1" t="s">
        <v>34</v>
      </c>
      <c r="B1" s="51" t="s">
        <v>3</v>
      </c>
      <c r="C1" s="51"/>
      <c r="D1" s="51"/>
      <c r="E1" s="51"/>
      <c r="F1" s="51"/>
      <c r="G1" s="51"/>
      <c r="H1" s="51"/>
      <c r="I1" s="51"/>
      <c r="J1" s="3"/>
      <c r="L1" s="51" t="s">
        <v>4</v>
      </c>
      <c r="M1" s="51"/>
      <c r="N1" s="51"/>
      <c r="O1" s="51"/>
      <c r="P1" s="51"/>
      <c r="Q1" s="51"/>
      <c r="R1" s="51"/>
      <c r="S1" s="51"/>
      <c r="T1" s="3"/>
      <c r="V1" s="51" t="s">
        <v>11</v>
      </c>
      <c r="W1" s="51"/>
      <c r="X1" s="51"/>
      <c r="Y1" s="51"/>
      <c r="Z1" s="51"/>
      <c r="AA1" s="51"/>
      <c r="AB1" s="51"/>
      <c r="AC1" s="51"/>
      <c r="AD1" s="51"/>
      <c r="AF1" s="51" t="s">
        <v>6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S1" s="51" t="s">
        <v>7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H1" s="51" t="s">
        <v>12</v>
      </c>
      <c r="BI1" s="51"/>
      <c r="BJ1" s="51"/>
      <c r="BK1" s="51"/>
      <c r="BL1" s="51"/>
      <c r="BM1" s="51"/>
      <c r="BN1" s="51"/>
      <c r="BO1" s="51"/>
    </row>
    <row r="2" spans="1:72" ht="76.5" x14ac:dyDescent="0.2">
      <c r="A2" t="s">
        <v>0</v>
      </c>
      <c r="B2" s="2" t="s">
        <v>10</v>
      </c>
      <c r="C2" s="2" t="s">
        <v>8</v>
      </c>
      <c r="D2" s="2" t="s">
        <v>8</v>
      </c>
      <c r="E2" s="2" t="s">
        <v>16</v>
      </c>
      <c r="F2" s="19" t="s">
        <v>13</v>
      </c>
      <c r="G2" s="19" t="s">
        <v>15</v>
      </c>
      <c r="H2" s="2" t="s">
        <v>2</v>
      </c>
      <c r="I2" s="2" t="s">
        <v>2</v>
      </c>
      <c r="J2" s="2"/>
      <c r="K2" t="s">
        <v>0</v>
      </c>
      <c r="L2" s="2" t="s">
        <v>1</v>
      </c>
      <c r="M2" s="2" t="s">
        <v>8</v>
      </c>
      <c r="N2" s="2" t="s">
        <v>8</v>
      </c>
      <c r="O2" s="2" t="s">
        <v>16</v>
      </c>
      <c r="P2" s="19" t="s">
        <v>15</v>
      </c>
      <c r="Q2" s="19" t="s">
        <v>2</v>
      </c>
      <c r="R2" s="2" t="s">
        <v>2</v>
      </c>
      <c r="S2" s="2" t="s">
        <v>2</v>
      </c>
      <c r="T2" s="2"/>
      <c r="U2" t="s">
        <v>0</v>
      </c>
      <c r="V2" s="2" t="s">
        <v>1</v>
      </c>
      <c r="W2" s="31" t="s">
        <v>30</v>
      </c>
      <c r="X2" s="2" t="s">
        <v>9</v>
      </c>
      <c r="Y2" s="2" t="s">
        <v>9</v>
      </c>
      <c r="Z2" s="2" t="s">
        <v>13</v>
      </c>
      <c r="AA2" s="2" t="s">
        <v>14</v>
      </c>
      <c r="AB2" s="2" t="s">
        <v>15</v>
      </c>
      <c r="AC2" s="2" t="s">
        <v>2</v>
      </c>
      <c r="AD2" s="2" t="s">
        <v>2</v>
      </c>
      <c r="AE2" t="s">
        <v>0</v>
      </c>
      <c r="AF2" s="2" t="s">
        <v>1</v>
      </c>
      <c r="AG2" s="31" t="s">
        <v>30</v>
      </c>
      <c r="AH2" s="2" t="s">
        <v>20</v>
      </c>
      <c r="AI2" s="2" t="s">
        <v>19</v>
      </c>
      <c r="AJ2" s="2"/>
      <c r="AK2" s="2" t="s">
        <v>8</v>
      </c>
      <c r="AL2" s="2" t="s">
        <v>8</v>
      </c>
      <c r="AM2" s="2" t="s">
        <v>13</v>
      </c>
      <c r="AN2" s="2" t="s">
        <v>15</v>
      </c>
      <c r="AO2" s="2" t="s">
        <v>14</v>
      </c>
      <c r="AP2" s="2" t="s">
        <v>2</v>
      </c>
      <c r="AQ2" s="2" t="s">
        <v>2</v>
      </c>
      <c r="AR2" t="s">
        <v>0</v>
      </c>
      <c r="AS2" s="2" t="s">
        <v>1</v>
      </c>
      <c r="AT2" s="31" t="s">
        <v>30</v>
      </c>
      <c r="AU2" s="2" t="s">
        <v>18</v>
      </c>
      <c r="AV2" s="2" t="s">
        <v>19</v>
      </c>
      <c r="AW2" s="2"/>
      <c r="AX2" s="2" t="s">
        <v>8</v>
      </c>
      <c r="AY2" s="2" t="s">
        <v>8</v>
      </c>
      <c r="AZ2" s="2" t="s">
        <v>13</v>
      </c>
      <c r="BA2" s="2" t="s">
        <v>15</v>
      </c>
      <c r="BB2" s="29" t="s">
        <v>14</v>
      </c>
      <c r="BC2" s="29" t="s">
        <v>14</v>
      </c>
      <c r="BD2" s="2" t="s">
        <v>2</v>
      </c>
      <c r="BE2" s="2" t="s">
        <v>2</v>
      </c>
      <c r="BG2" t="s">
        <v>0</v>
      </c>
      <c r="BH2" s="2" t="s">
        <v>1</v>
      </c>
      <c r="BI2" s="2" t="s">
        <v>8</v>
      </c>
      <c r="BJ2" s="2" t="s">
        <v>8</v>
      </c>
      <c r="BK2" s="2" t="s">
        <v>13</v>
      </c>
      <c r="BL2" s="2" t="s">
        <v>14</v>
      </c>
      <c r="BM2" s="2" t="s">
        <v>15</v>
      </c>
      <c r="BN2" s="2" t="s">
        <v>2</v>
      </c>
      <c r="BO2" s="2" t="s">
        <v>2</v>
      </c>
    </row>
    <row r="3" spans="1:72" x14ac:dyDescent="0.2">
      <c r="F3" s="12"/>
      <c r="G3" s="12"/>
      <c r="P3" s="20"/>
      <c r="Q3" s="20"/>
      <c r="W3" s="32"/>
      <c r="AG3" s="32"/>
      <c r="BH3" s="1"/>
      <c r="BI3" s="1"/>
      <c r="BJ3" s="1"/>
      <c r="BK3" s="1"/>
      <c r="BL3" s="1"/>
      <c r="BM3" s="1"/>
      <c r="BN3" s="1"/>
      <c r="BO3" s="1"/>
    </row>
    <row r="4" spans="1:72" x14ac:dyDescent="0.2">
      <c r="A4">
        <v>1991</v>
      </c>
      <c r="F4" s="12"/>
      <c r="G4" s="12"/>
      <c r="K4">
        <v>1991</v>
      </c>
      <c r="O4"/>
      <c r="P4" s="12">
        <v>9</v>
      </c>
      <c r="Q4" s="15">
        <v>1.5644400000000001</v>
      </c>
      <c r="R4" s="4">
        <v>1.5644400000000001</v>
      </c>
      <c r="S4" s="4"/>
      <c r="T4" s="4"/>
      <c r="U4">
        <v>1991</v>
      </c>
      <c r="V4" s="3" t="s">
        <v>5</v>
      </c>
      <c r="W4" s="32"/>
      <c r="X4" s="3"/>
      <c r="Y4" s="3"/>
      <c r="AC4" s="4"/>
      <c r="AD4" s="4"/>
      <c r="AE4">
        <v>1991</v>
      </c>
      <c r="AG4" s="32"/>
      <c r="AH4" s="1">
        <v>823.8</v>
      </c>
      <c r="AR4">
        <v>1991</v>
      </c>
      <c r="BG4">
        <v>1991</v>
      </c>
      <c r="BH4" s="1"/>
      <c r="BI4" s="1"/>
      <c r="BJ4" s="1"/>
      <c r="BN4" s="4"/>
      <c r="BO4" s="4"/>
    </row>
    <row r="5" spans="1:72" x14ac:dyDescent="0.2">
      <c r="A5">
        <v>1992</v>
      </c>
      <c r="F5" s="12"/>
      <c r="G5" s="12"/>
      <c r="K5">
        <v>1992</v>
      </c>
      <c r="O5"/>
      <c r="P5" s="12">
        <v>11</v>
      </c>
      <c r="Q5" s="15">
        <v>0.79635999999999996</v>
      </c>
      <c r="R5" s="4">
        <v>0.79635999999999996</v>
      </c>
      <c r="S5" s="4"/>
      <c r="T5" s="4"/>
      <c r="U5">
        <v>1992</v>
      </c>
      <c r="V5" s="3" t="s">
        <v>5</v>
      </c>
      <c r="W5" s="32"/>
      <c r="X5" s="3"/>
      <c r="Y5" s="3"/>
      <c r="AC5" s="4"/>
      <c r="AD5" s="4"/>
      <c r="AE5">
        <v>1992</v>
      </c>
      <c r="AG5" s="32"/>
      <c r="AH5" s="1">
        <v>664</v>
      </c>
      <c r="AR5">
        <v>1992</v>
      </c>
      <c r="BG5">
        <v>1992</v>
      </c>
      <c r="BH5" s="6"/>
      <c r="BI5" s="6"/>
      <c r="BJ5" s="6"/>
      <c r="BN5" s="4"/>
      <c r="BO5" s="4"/>
      <c r="BT5" s="4"/>
    </row>
    <row r="6" spans="1:72" x14ac:dyDescent="0.2">
      <c r="A6">
        <v>1993</v>
      </c>
      <c r="E6" s="12"/>
      <c r="F6" s="12"/>
      <c r="G6" s="12"/>
      <c r="K6">
        <v>1993</v>
      </c>
      <c r="L6" s="6"/>
      <c r="M6" s="6"/>
      <c r="N6" s="6"/>
      <c r="O6"/>
      <c r="P6" s="12">
        <v>11</v>
      </c>
      <c r="Q6" s="15">
        <v>0.74817999999999996</v>
      </c>
      <c r="R6" s="15">
        <v>0.74817999999999996</v>
      </c>
      <c r="S6" s="4"/>
      <c r="T6" s="4"/>
      <c r="U6">
        <v>1993</v>
      </c>
      <c r="V6" s="3" t="s">
        <v>5</v>
      </c>
      <c r="W6" s="32" t="s">
        <v>21</v>
      </c>
      <c r="X6" s="3"/>
      <c r="Y6" s="3"/>
      <c r="AC6" s="4"/>
      <c r="AD6" s="4"/>
      <c r="AE6">
        <v>1993</v>
      </c>
      <c r="AG6" s="32" t="s">
        <v>21</v>
      </c>
      <c r="AH6" s="1">
        <v>191</v>
      </c>
      <c r="AR6">
        <v>1993</v>
      </c>
      <c r="BG6">
        <v>1993</v>
      </c>
      <c r="BH6" s="6">
        <v>80.313712616374943</v>
      </c>
      <c r="BI6" s="10">
        <f t="shared" ref="BI6:BI13" si="0">LOG(BH6)</f>
        <v>1.9047897022549634</v>
      </c>
      <c r="BJ6" s="6"/>
      <c r="BK6">
        <v>10</v>
      </c>
      <c r="BL6">
        <v>11</v>
      </c>
      <c r="BM6" s="18">
        <v>0.155</v>
      </c>
      <c r="BN6" s="4">
        <v>0.152</v>
      </c>
      <c r="BO6" s="4"/>
      <c r="BT6" s="4"/>
    </row>
    <row r="7" spans="1:72" x14ac:dyDescent="0.2">
      <c r="A7">
        <v>1994</v>
      </c>
      <c r="E7" s="12">
        <v>7</v>
      </c>
      <c r="F7" s="12">
        <v>8</v>
      </c>
      <c r="G7" s="15">
        <v>0.34300000000000003</v>
      </c>
      <c r="H7" s="4"/>
      <c r="I7" s="4"/>
      <c r="J7" s="4"/>
      <c r="K7">
        <v>1994</v>
      </c>
      <c r="L7" s="6">
        <v>27.9</v>
      </c>
      <c r="M7" s="10">
        <f>LOG(L7)</f>
        <v>1.4456042032735976</v>
      </c>
      <c r="N7" s="6"/>
      <c r="O7">
        <v>12</v>
      </c>
      <c r="P7" s="12">
        <v>17</v>
      </c>
      <c r="Q7" s="18">
        <v>1.00647</v>
      </c>
      <c r="R7" s="15">
        <v>1.137</v>
      </c>
      <c r="S7" s="4"/>
      <c r="T7" s="4"/>
      <c r="U7">
        <v>1994</v>
      </c>
      <c r="V7" s="3" t="s">
        <v>5</v>
      </c>
      <c r="W7" s="32"/>
      <c r="X7" s="3"/>
      <c r="Y7" s="3"/>
      <c r="AC7" s="4"/>
      <c r="AD7" s="4"/>
      <c r="AE7">
        <v>1994</v>
      </c>
      <c r="AG7" s="32"/>
      <c r="AH7" s="1">
        <v>325</v>
      </c>
      <c r="AR7">
        <v>1994</v>
      </c>
      <c r="AT7" s="28"/>
      <c r="BG7">
        <v>1994</v>
      </c>
      <c r="BH7" s="6">
        <v>110.82689191907662</v>
      </c>
      <c r="BI7" s="10">
        <f t="shared" si="0"/>
        <v>2.044645153849125</v>
      </c>
      <c r="BJ7" s="6"/>
      <c r="BK7">
        <v>13</v>
      </c>
      <c r="BL7">
        <v>12</v>
      </c>
      <c r="BM7" s="18">
        <v>0.13846</v>
      </c>
      <c r="BN7" s="4">
        <v>0.14099999999999999</v>
      </c>
      <c r="BO7" s="4"/>
      <c r="BT7" s="4"/>
    </row>
    <row r="8" spans="1:72" x14ac:dyDescent="0.2">
      <c r="A8">
        <v>1995</v>
      </c>
      <c r="E8" s="12">
        <v>26</v>
      </c>
      <c r="F8" s="12">
        <v>27</v>
      </c>
      <c r="G8" s="15">
        <v>0.22714000000000001</v>
      </c>
      <c r="H8" s="4"/>
      <c r="I8" s="4"/>
      <c r="J8" s="4"/>
      <c r="K8">
        <v>1995</v>
      </c>
      <c r="L8" s="6">
        <v>31.5</v>
      </c>
      <c r="M8" s="10">
        <f t="shared" ref="M8:M13" si="1">LOG(L8)</f>
        <v>1.4983105537896004</v>
      </c>
      <c r="N8" s="6"/>
      <c r="O8">
        <v>26</v>
      </c>
      <c r="P8" s="12">
        <v>29</v>
      </c>
      <c r="Q8" s="18">
        <v>1.2468999999999999</v>
      </c>
      <c r="R8" s="15">
        <v>1.2749999999999999</v>
      </c>
      <c r="S8" s="4"/>
      <c r="T8" s="4"/>
      <c r="U8">
        <v>1995</v>
      </c>
      <c r="V8" s="3" t="s">
        <v>5</v>
      </c>
      <c r="W8" s="33">
        <v>422.62900000000002</v>
      </c>
      <c r="X8" s="3"/>
      <c r="Y8" s="3"/>
      <c r="AC8" s="4"/>
      <c r="AD8" s="4"/>
      <c r="AE8">
        <v>1995</v>
      </c>
      <c r="AF8" s="23"/>
      <c r="AG8" s="33">
        <v>422.62900000000002</v>
      </c>
      <c r="AH8" s="26">
        <v>517.5</v>
      </c>
      <c r="AI8" s="25"/>
      <c r="AJ8" s="22">
        <f>(AG8-AH8)/(AG8+AH8)/2</f>
        <v>-5.0456373540226918E-2</v>
      </c>
      <c r="AK8" s="6"/>
      <c r="AL8" s="6"/>
      <c r="AM8">
        <v>8</v>
      </c>
      <c r="AN8" s="4">
        <v>7.7499999999999999E-3</v>
      </c>
      <c r="AO8">
        <v>7</v>
      </c>
      <c r="AP8" s="4">
        <v>7.7499999999999999E-3</v>
      </c>
      <c r="AQ8" s="4"/>
      <c r="AR8">
        <v>1995</v>
      </c>
      <c r="AS8" s="6"/>
      <c r="AT8" s="28"/>
      <c r="AU8" s="6"/>
      <c r="AV8" s="6"/>
      <c r="AW8" s="6"/>
      <c r="AX8" s="6"/>
      <c r="AY8" s="6"/>
      <c r="BD8" s="4"/>
      <c r="BG8">
        <v>1995</v>
      </c>
      <c r="BH8" s="6">
        <v>138.13499518962456</v>
      </c>
      <c r="BI8" s="10">
        <f t="shared" si="0"/>
        <v>2.140303716901748</v>
      </c>
      <c r="BJ8" s="6"/>
      <c r="BK8">
        <v>25</v>
      </c>
      <c r="BL8">
        <v>26</v>
      </c>
      <c r="BM8" s="18">
        <v>0.22040000000000001</v>
      </c>
      <c r="BN8" s="4">
        <v>0.22700000000000001</v>
      </c>
      <c r="BO8" s="4"/>
      <c r="BS8" s="5"/>
      <c r="BT8" s="4"/>
    </row>
    <row r="9" spans="1:72" x14ac:dyDescent="0.2">
      <c r="A9">
        <v>1996</v>
      </c>
      <c r="E9" s="12">
        <v>23</v>
      </c>
      <c r="F9" s="12">
        <v>24</v>
      </c>
      <c r="G9" s="15">
        <v>0.23028999999999999</v>
      </c>
      <c r="H9" s="4"/>
      <c r="I9" s="4"/>
      <c r="J9" s="4"/>
      <c r="K9">
        <v>1996</v>
      </c>
      <c r="L9" s="6">
        <v>36</v>
      </c>
      <c r="M9" s="10">
        <f t="shared" si="1"/>
        <v>1.5563025007672873</v>
      </c>
      <c r="N9" s="6"/>
      <c r="O9">
        <v>26</v>
      </c>
      <c r="P9" s="12">
        <v>26</v>
      </c>
      <c r="Q9" s="15">
        <v>1.7030799999999999</v>
      </c>
      <c r="R9" s="15">
        <v>1.7030799999999999</v>
      </c>
      <c r="S9" s="4"/>
      <c r="T9" s="4"/>
      <c r="U9">
        <v>1996</v>
      </c>
      <c r="V9" s="3" t="s">
        <v>5</v>
      </c>
      <c r="W9" s="33">
        <v>152.71859762415249</v>
      </c>
      <c r="X9" s="45">
        <f>LOG(W9)</f>
        <v>2.1838919273886979</v>
      </c>
      <c r="Y9" s="7"/>
      <c r="Z9">
        <v>17</v>
      </c>
      <c r="AA9">
        <v>17</v>
      </c>
      <c r="AB9" s="4">
        <v>6.9709999999999994E-2</v>
      </c>
      <c r="AC9" s="4">
        <v>7.0000000000000007E-2</v>
      </c>
      <c r="AD9" s="4"/>
      <c r="AE9">
        <v>1996</v>
      </c>
      <c r="AF9" s="13">
        <v>149.4</v>
      </c>
      <c r="AG9" s="33">
        <v>152.71859762415249</v>
      </c>
      <c r="AH9" s="1">
        <v>149.4</v>
      </c>
      <c r="AI9" s="22">
        <f t="shared" ref="AI9:AI21" si="2">(AF9-AH9)/((AF9+AH9)/2)</f>
        <v>0</v>
      </c>
      <c r="AJ9" s="22">
        <f t="shared" ref="AJ9:AJ23" si="3">(AG9-AH9)/(AG9+AH9)/2</f>
        <v>5.4922100960513457E-3</v>
      </c>
      <c r="AK9" s="10">
        <f>LOG(AG9)</f>
        <v>2.1838919273886979</v>
      </c>
      <c r="AL9" s="10"/>
      <c r="AM9">
        <v>26</v>
      </c>
      <c r="AN9" s="4">
        <v>3.2620000000000003E-2</v>
      </c>
      <c r="AO9">
        <v>25</v>
      </c>
      <c r="AP9" s="18">
        <v>2.4E-2</v>
      </c>
      <c r="AQ9" s="4"/>
      <c r="AR9">
        <v>1996</v>
      </c>
      <c r="AS9" s="14">
        <v>197.81268201103501</v>
      </c>
      <c r="AT9" s="33">
        <v>201.90555952742361</v>
      </c>
      <c r="AU9" s="21">
        <v>203</v>
      </c>
      <c r="AV9" s="22">
        <f>(AS9-AU9)/((AS9+AU9)/2)</f>
        <v>-2.5884001289271465E-2</v>
      </c>
      <c r="AW9" s="22">
        <f>(AT9-AU9)/(AT9+AU9)/2</f>
        <v>-1.351476223065134E-3</v>
      </c>
      <c r="AX9" s="44">
        <f>LOG(AT9)</f>
        <v>2.3051482775312579</v>
      </c>
      <c r="AY9" s="6"/>
      <c r="AZ9">
        <v>22</v>
      </c>
      <c r="BA9" s="4">
        <v>3.3000000000000002E-2</v>
      </c>
      <c r="BB9" s="17">
        <v>19</v>
      </c>
      <c r="BC9" s="18">
        <v>1.8578947368421053E-2</v>
      </c>
      <c r="BD9" s="4">
        <v>1.9E-2</v>
      </c>
      <c r="BG9">
        <v>1996</v>
      </c>
      <c r="BH9" s="6">
        <v>65.801087633133477</v>
      </c>
      <c r="BI9" s="10">
        <f t="shared" si="0"/>
        <v>1.8182330721726849</v>
      </c>
      <c r="BJ9" s="6"/>
      <c r="BK9">
        <v>26</v>
      </c>
      <c r="BL9">
        <v>26</v>
      </c>
      <c r="BM9" s="4">
        <v>0.30962000000000001</v>
      </c>
      <c r="BN9" s="4">
        <v>0.30962000000000001</v>
      </c>
      <c r="BO9" s="4"/>
      <c r="BS9" s="5"/>
      <c r="BT9" s="4"/>
    </row>
    <row r="10" spans="1:72" x14ac:dyDescent="0.2">
      <c r="A10">
        <v>1997</v>
      </c>
      <c r="B10" s="11">
        <v>41.94118462823463</v>
      </c>
      <c r="C10" s="10">
        <f>LOG(B10)</f>
        <v>1.622640692944767</v>
      </c>
      <c r="D10" s="6"/>
      <c r="E10" s="12">
        <v>26</v>
      </c>
      <c r="F10" s="12">
        <v>29</v>
      </c>
      <c r="G10" s="18">
        <v>0.34300000000000003</v>
      </c>
      <c r="H10" s="4">
        <v>0.32</v>
      </c>
      <c r="I10" s="4"/>
      <c r="K10">
        <v>1997</v>
      </c>
      <c r="L10" s="6">
        <v>43.8</v>
      </c>
      <c r="M10" s="10">
        <f t="shared" si="1"/>
        <v>1.6414741105040995</v>
      </c>
      <c r="N10" s="6"/>
      <c r="O10">
        <v>27</v>
      </c>
      <c r="P10" s="12">
        <v>28</v>
      </c>
      <c r="Q10" s="18">
        <v>0.88893</v>
      </c>
      <c r="R10" s="4">
        <v>0.91800000000000004</v>
      </c>
      <c r="S10" s="4"/>
      <c r="T10" s="4"/>
      <c r="U10">
        <v>1997</v>
      </c>
      <c r="V10" s="3" t="s">
        <v>5</v>
      </c>
      <c r="W10" s="33">
        <v>704.91711708396758</v>
      </c>
      <c r="X10" s="10">
        <f>LOG(W10)</f>
        <v>2.8481380564110537</v>
      </c>
      <c r="Y10" s="6"/>
      <c r="Z10" s="17">
        <v>27</v>
      </c>
      <c r="AA10">
        <v>26</v>
      </c>
      <c r="AB10" s="18">
        <v>6.9110000000000005E-2</v>
      </c>
      <c r="AC10" s="4">
        <v>5.0999999999999997E-2</v>
      </c>
      <c r="AD10" s="4"/>
      <c r="AE10">
        <v>1997</v>
      </c>
      <c r="AF10" s="6">
        <v>705.4</v>
      </c>
      <c r="AG10" s="33">
        <v>704.91711708396758</v>
      </c>
      <c r="AH10" s="1">
        <v>704.8</v>
      </c>
      <c r="AI10" s="22">
        <f t="shared" si="2"/>
        <v>8.5094312863426866E-4</v>
      </c>
      <c r="AJ10" s="22">
        <f t="shared" si="3"/>
        <v>4.1539214693614303E-5</v>
      </c>
      <c r="AK10" s="10">
        <f>LOG(AG10)</f>
        <v>2.8481380564110537</v>
      </c>
      <c r="AL10" s="10"/>
      <c r="AM10">
        <v>27</v>
      </c>
      <c r="AN10" s="4">
        <v>3.9518999999999999E-2</v>
      </c>
      <c r="AO10">
        <v>27</v>
      </c>
      <c r="AP10" s="4">
        <v>3.9518999999999999E-2</v>
      </c>
      <c r="AQ10" s="4"/>
      <c r="AR10">
        <v>1997</v>
      </c>
      <c r="AS10" s="1">
        <v>999.5</v>
      </c>
      <c r="AT10" s="33">
        <v>997.88119659119741</v>
      </c>
      <c r="AU10" s="21">
        <v>997.6</v>
      </c>
      <c r="AV10" s="22">
        <f t="shared" ref="AV10:AV17" si="4">(AS10-AU10)/((AS10+AU10)/2)</f>
        <v>1.902759000550776E-3</v>
      </c>
      <c r="AW10" s="22">
        <f t="shared" ref="AW10:AW22" si="5">(AT10-AU10)/(AT10+AU10)/2</f>
        <v>7.0458341496212258E-5</v>
      </c>
      <c r="AX10" s="44">
        <f>LOG(AT10)</f>
        <v>2.9990788391469598</v>
      </c>
      <c r="AY10" s="6"/>
      <c r="AZ10">
        <v>27</v>
      </c>
      <c r="BA10" s="4">
        <v>3.8740999999999998E-2</v>
      </c>
      <c r="BB10" s="17">
        <v>26</v>
      </c>
      <c r="BC10" s="18">
        <v>3.6000000000000018E-2</v>
      </c>
      <c r="BD10" s="4">
        <v>3.5999999999999997E-2</v>
      </c>
      <c r="BG10">
        <v>1997</v>
      </c>
      <c r="BH10" s="6">
        <v>225.3529008793125</v>
      </c>
      <c r="BI10" s="10">
        <f t="shared" si="0"/>
        <v>2.352863152945134</v>
      </c>
      <c r="BJ10" s="6"/>
      <c r="BK10">
        <v>27</v>
      </c>
      <c r="BL10">
        <v>27</v>
      </c>
      <c r="BM10" s="4">
        <v>0.17288999999999999</v>
      </c>
      <c r="BN10" s="4">
        <v>0.17288999999999999</v>
      </c>
      <c r="BO10" s="4"/>
      <c r="BS10" s="5"/>
      <c r="BT10" s="4"/>
    </row>
    <row r="11" spans="1:72" x14ac:dyDescent="0.2">
      <c r="A11">
        <v>1998</v>
      </c>
      <c r="B11" s="9">
        <v>17.587198895865043</v>
      </c>
      <c r="C11" s="10">
        <f>LOG(B11)</f>
        <v>1.2451966751061312</v>
      </c>
      <c r="D11" s="6"/>
      <c r="E11" s="12">
        <v>21</v>
      </c>
      <c r="F11" s="12">
        <v>21</v>
      </c>
      <c r="G11" s="15">
        <v>0.22714000000000001</v>
      </c>
      <c r="H11" s="4">
        <v>0.22714000000000001</v>
      </c>
      <c r="I11" s="4"/>
      <c r="K11">
        <v>1998</v>
      </c>
      <c r="L11" s="6">
        <v>25.4</v>
      </c>
      <c r="M11" s="10">
        <f t="shared" si="1"/>
        <v>1.4048337166199381</v>
      </c>
      <c r="N11" s="6"/>
      <c r="O11">
        <v>25</v>
      </c>
      <c r="P11" s="12">
        <v>25</v>
      </c>
      <c r="Q11" s="15">
        <v>1.3615999999999999</v>
      </c>
      <c r="R11" s="4">
        <v>1.3615999999999999</v>
      </c>
      <c r="S11" s="4"/>
      <c r="T11" s="4"/>
      <c r="U11">
        <v>1998</v>
      </c>
      <c r="V11" s="3" t="s">
        <v>5</v>
      </c>
      <c r="W11" s="33">
        <v>325.12689515759769</v>
      </c>
      <c r="X11" s="10">
        <f>LOG(W11)</f>
        <v>2.5120528967043927</v>
      </c>
      <c r="Y11" s="6"/>
      <c r="Z11">
        <v>26</v>
      </c>
      <c r="AA11">
        <v>26</v>
      </c>
      <c r="AB11" s="4">
        <v>4.3189999999999999E-2</v>
      </c>
      <c r="AC11" s="4">
        <v>4.3189999999999999E-2</v>
      </c>
      <c r="AD11" s="4"/>
      <c r="AE11">
        <v>1998</v>
      </c>
      <c r="AF11" s="6">
        <v>316.39999999999998</v>
      </c>
      <c r="AG11" s="33">
        <v>325.12689515759769</v>
      </c>
      <c r="AH11" s="1">
        <v>325.3</v>
      </c>
      <c r="AI11" s="22">
        <f t="shared" si="2"/>
        <v>-2.7738818762661783E-2</v>
      </c>
      <c r="AJ11" s="22">
        <f t="shared" si="3"/>
        <v>-1.3307017567314858E-4</v>
      </c>
      <c r="AK11" s="10">
        <f>LOG(AG11)</f>
        <v>2.5120528967043927</v>
      </c>
      <c r="AL11" s="10"/>
      <c r="AM11">
        <v>26</v>
      </c>
      <c r="AN11" s="4">
        <v>3.3537999999999998E-2</v>
      </c>
      <c r="AO11">
        <v>26</v>
      </c>
      <c r="AP11" s="4">
        <v>3.3537999999999998E-2</v>
      </c>
      <c r="AQ11" s="4"/>
      <c r="AR11">
        <v>1998</v>
      </c>
      <c r="AS11" s="1">
        <v>394.8</v>
      </c>
      <c r="AT11" s="33">
        <v>391.78690287290715</v>
      </c>
      <c r="AU11" s="21">
        <v>391.2</v>
      </c>
      <c r="AV11" s="22">
        <f t="shared" si="4"/>
        <v>9.160305343511508E-3</v>
      </c>
      <c r="AW11" s="22">
        <f t="shared" si="5"/>
        <v>3.7478460415730927E-4</v>
      </c>
      <c r="AX11" s="44">
        <f>LOG(AT11)</f>
        <v>2.59304991377945</v>
      </c>
      <c r="AY11" s="6"/>
      <c r="AZ11">
        <v>26</v>
      </c>
      <c r="BA11" s="4">
        <v>2.6499999999999999E-2</v>
      </c>
      <c r="BB11">
        <v>26</v>
      </c>
      <c r="BC11" s="4">
        <v>2.6500000000000006E-2</v>
      </c>
      <c r="BD11" s="4">
        <v>2.6499999999999999E-2</v>
      </c>
      <c r="BG11">
        <v>1998</v>
      </c>
      <c r="BH11" s="6">
        <v>74.629598712899551</v>
      </c>
      <c r="BI11" s="10">
        <f t="shared" si="0"/>
        <v>1.8729111064034325</v>
      </c>
      <c r="BJ11" s="6"/>
      <c r="BK11">
        <v>24</v>
      </c>
      <c r="BL11">
        <v>25</v>
      </c>
      <c r="BM11" s="18">
        <v>0.14249999999999999</v>
      </c>
      <c r="BN11" s="4">
        <v>0.13700000000000001</v>
      </c>
      <c r="BO11" s="4"/>
      <c r="BT11" s="4"/>
    </row>
    <row r="12" spans="1:72" x14ac:dyDescent="0.2">
      <c r="A12">
        <v>1999</v>
      </c>
      <c r="B12" s="9">
        <v>1.3337607699137495</v>
      </c>
      <c r="C12" s="10">
        <f>LOG(B12)</f>
        <v>0.12507793930804842</v>
      </c>
      <c r="D12" s="6"/>
      <c r="E12" s="12">
        <v>14</v>
      </c>
      <c r="F12" s="12">
        <v>14</v>
      </c>
      <c r="G12" s="15">
        <v>0.23028999999999999</v>
      </c>
      <c r="H12" s="4">
        <v>0.23028999999999999</v>
      </c>
      <c r="I12" s="4"/>
      <c r="K12">
        <v>1999</v>
      </c>
      <c r="L12" s="6">
        <v>7.1</v>
      </c>
      <c r="M12" s="10">
        <f t="shared" si="1"/>
        <v>0.85125834871907524</v>
      </c>
      <c r="N12" s="6"/>
      <c r="O12">
        <v>26</v>
      </c>
      <c r="P12" s="12">
        <v>26</v>
      </c>
      <c r="Q12" s="15">
        <v>1.86077</v>
      </c>
      <c r="R12" s="4">
        <v>1.86077</v>
      </c>
      <c r="S12" s="4"/>
      <c r="T12" s="4"/>
      <c r="U12">
        <v>1999</v>
      </c>
      <c r="V12" s="3" t="s">
        <v>5</v>
      </c>
      <c r="W12" s="33">
        <v>20.401604169837647</v>
      </c>
      <c r="X12" s="10">
        <f>LOG(W12)</f>
        <v>1.309664317166972</v>
      </c>
      <c r="Y12" s="6"/>
      <c r="Z12">
        <v>21</v>
      </c>
      <c r="AA12">
        <v>21</v>
      </c>
      <c r="AB12" s="4">
        <v>7.1700000000000002E-3</v>
      </c>
      <c r="AC12" s="4">
        <v>7.1700000000000002E-3</v>
      </c>
      <c r="AD12" s="4"/>
      <c r="AE12">
        <v>1999</v>
      </c>
      <c r="AF12" s="6">
        <v>21</v>
      </c>
      <c r="AG12" s="33">
        <v>20.401604169837647</v>
      </c>
      <c r="AH12" s="1">
        <v>20.9</v>
      </c>
      <c r="AI12" s="22">
        <f t="shared" si="2"/>
        <v>4.773269689737538E-3</v>
      </c>
      <c r="AJ12" s="22">
        <f t="shared" si="3"/>
        <v>-6.0336134658702635E-3</v>
      </c>
      <c r="AK12" s="10">
        <f>LOG(AG12)</f>
        <v>1.309664317166972</v>
      </c>
      <c r="AL12" s="10"/>
      <c r="AM12">
        <v>26</v>
      </c>
      <c r="AN12" s="4">
        <v>4.5580000000000004E-3</v>
      </c>
      <c r="AO12">
        <v>26</v>
      </c>
      <c r="AP12" s="4">
        <v>4.5580000000000004E-3</v>
      </c>
      <c r="AQ12" s="4"/>
      <c r="AR12">
        <v>1999</v>
      </c>
      <c r="AS12" s="1">
        <v>34.6</v>
      </c>
      <c r="AT12" s="33">
        <v>34.506144786910198</v>
      </c>
      <c r="AU12" s="21">
        <v>34.6</v>
      </c>
      <c r="AV12" s="22">
        <f t="shared" si="4"/>
        <v>0</v>
      </c>
      <c r="AW12" s="22">
        <f t="shared" si="5"/>
        <v>-6.7906561261091237E-4</v>
      </c>
      <c r="AX12" s="44">
        <f>LOG(AT12)</f>
        <v>1.5378964402738462</v>
      </c>
      <c r="AY12" s="6"/>
      <c r="AZ12">
        <v>26</v>
      </c>
      <c r="BA12" s="4">
        <v>5.058E-3</v>
      </c>
      <c r="BB12">
        <v>26</v>
      </c>
      <c r="BC12" s="4">
        <v>5.057692307692309E-3</v>
      </c>
      <c r="BD12" s="4">
        <v>5.058E-3</v>
      </c>
      <c r="BG12">
        <v>1999</v>
      </c>
      <c r="BH12" s="6">
        <v>4.2393757708650428</v>
      </c>
      <c r="BI12" s="10">
        <f t="shared" si="0"/>
        <v>0.62730191337885211</v>
      </c>
      <c r="BJ12" s="6"/>
      <c r="BK12">
        <v>15</v>
      </c>
      <c r="BL12">
        <v>17</v>
      </c>
      <c r="BM12" s="18">
        <v>0.32067000000000001</v>
      </c>
      <c r="BN12" s="4">
        <v>0.30199999999999999</v>
      </c>
      <c r="BO12" s="4"/>
      <c r="BT12" s="4"/>
    </row>
    <row r="13" spans="1:72" x14ac:dyDescent="0.2">
      <c r="A13">
        <v>2000</v>
      </c>
      <c r="B13" s="9">
        <v>0.69820284481886263</v>
      </c>
      <c r="C13" s="10">
        <f>LOG(B13)</f>
        <v>-0.15601838599073564</v>
      </c>
      <c r="D13" s="6"/>
      <c r="E13" s="12">
        <v>8</v>
      </c>
      <c r="F13" s="12">
        <v>8</v>
      </c>
      <c r="G13" s="15">
        <v>0.245</v>
      </c>
      <c r="H13" s="4">
        <v>0.245</v>
      </c>
      <c r="I13" s="4"/>
      <c r="K13">
        <v>2000</v>
      </c>
      <c r="L13" s="6">
        <v>5.9</v>
      </c>
      <c r="M13" s="10">
        <f t="shared" si="1"/>
        <v>0.77085201164214423</v>
      </c>
      <c r="N13" s="6"/>
      <c r="O13">
        <v>26</v>
      </c>
      <c r="P13" s="12">
        <v>26</v>
      </c>
      <c r="Q13" s="15">
        <v>1.9680800000000001</v>
      </c>
      <c r="R13" s="4">
        <v>1.9680800000000001</v>
      </c>
      <c r="S13" s="4"/>
      <c r="T13" s="4"/>
      <c r="U13">
        <v>2000</v>
      </c>
      <c r="V13" s="3" t="s">
        <v>5</v>
      </c>
      <c r="W13" s="33">
        <v>54.617993488792756</v>
      </c>
      <c r="X13" s="10">
        <f>LOG(W13)</f>
        <v>1.7373357413410326</v>
      </c>
      <c r="Y13" s="6"/>
      <c r="Z13">
        <v>20</v>
      </c>
      <c r="AA13">
        <v>20</v>
      </c>
      <c r="AB13" s="4">
        <v>0.02</v>
      </c>
      <c r="AC13" s="4">
        <v>0.02</v>
      </c>
      <c r="AD13" s="4"/>
      <c r="AE13">
        <v>2000</v>
      </c>
      <c r="AF13" s="6">
        <v>54.5</v>
      </c>
      <c r="AG13" s="33">
        <v>54.617993488792756</v>
      </c>
      <c r="AH13" s="1">
        <v>54.7</v>
      </c>
      <c r="AI13" s="22">
        <f t="shared" si="2"/>
        <v>-3.663003663003715E-3</v>
      </c>
      <c r="AJ13" s="22">
        <f t="shared" si="3"/>
        <v>-3.7508240221978775E-4</v>
      </c>
      <c r="AK13" s="10">
        <f>LOG(AG13)</f>
        <v>1.7373357413410326</v>
      </c>
      <c r="AL13" s="10"/>
      <c r="AM13">
        <v>26</v>
      </c>
      <c r="AN13" s="4">
        <v>1.4654E-2</v>
      </c>
      <c r="AO13">
        <v>26</v>
      </c>
      <c r="AP13" s="4">
        <v>1.4654E-2</v>
      </c>
      <c r="AQ13" s="4"/>
      <c r="AR13">
        <v>2000</v>
      </c>
      <c r="AS13" s="1">
        <v>69.400000000000006</v>
      </c>
      <c r="AT13" s="33">
        <v>59.720430214025505</v>
      </c>
      <c r="AU13" s="21">
        <v>70.400000000000006</v>
      </c>
      <c r="AV13" s="22">
        <f t="shared" si="4"/>
        <v>-1.4306151645207437E-2</v>
      </c>
      <c r="AW13" s="22">
        <f t="shared" si="5"/>
        <v>-4.1037252061065517E-2</v>
      </c>
      <c r="AX13" s="44">
        <f>LOG(AT13)</f>
        <v>1.776122927634775</v>
      </c>
      <c r="AY13" s="6"/>
      <c r="AZ13">
        <v>26</v>
      </c>
      <c r="BA13" s="4">
        <v>1.6653999999999999E-2</v>
      </c>
      <c r="BB13">
        <v>26</v>
      </c>
      <c r="BC13" s="4">
        <v>1.6653846153846154E-2</v>
      </c>
      <c r="BD13" s="4">
        <v>1.6653999999999999E-2</v>
      </c>
      <c r="BG13">
        <v>2000</v>
      </c>
      <c r="BH13" s="6">
        <v>19.661109654548675</v>
      </c>
      <c r="BI13" s="10">
        <f t="shared" si="0"/>
        <v>1.2936080253601852</v>
      </c>
      <c r="BJ13" s="6"/>
      <c r="BK13">
        <v>16</v>
      </c>
      <c r="BL13">
        <v>19</v>
      </c>
      <c r="BM13" s="18">
        <v>0.17599999999999999</v>
      </c>
      <c r="BN13" s="4">
        <v>0.16</v>
      </c>
      <c r="BO13" s="4"/>
      <c r="BT13" s="4"/>
    </row>
    <row r="14" spans="1:72" x14ac:dyDescent="0.2">
      <c r="A14">
        <v>2001</v>
      </c>
      <c r="B14" s="9">
        <v>12.119443828323186</v>
      </c>
      <c r="C14" s="5"/>
      <c r="D14" s="43">
        <f t="shared" ref="D14:D32" si="6">LOG(B14)</f>
        <v>1.0834826901411223</v>
      </c>
      <c r="E14" s="16">
        <v>20</v>
      </c>
      <c r="F14" s="12">
        <v>21</v>
      </c>
      <c r="G14" s="18">
        <v>0.24271000000000001</v>
      </c>
      <c r="I14" s="4">
        <v>0.24</v>
      </c>
      <c r="K14">
        <v>2001</v>
      </c>
      <c r="L14" s="6">
        <v>13.7</v>
      </c>
      <c r="M14" s="6"/>
      <c r="N14" s="10">
        <f t="shared" ref="N14:N32" si="7">LOG(L14)</f>
        <v>1.1367205671564067</v>
      </c>
      <c r="O14" s="1">
        <v>24</v>
      </c>
      <c r="P14" s="12">
        <v>28</v>
      </c>
      <c r="Q14" s="18">
        <v>1.1160000000000001</v>
      </c>
      <c r="R14" s="4"/>
      <c r="S14" s="4">
        <v>1.3160000000000001</v>
      </c>
      <c r="T14" s="4"/>
      <c r="U14">
        <v>2001</v>
      </c>
      <c r="V14" s="3" t="s">
        <v>5</v>
      </c>
      <c r="W14" s="33">
        <v>217.77933833745561</v>
      </c>
      <c r="X14" s="3"/>
      <c r="Y14" s="10">
        <f t="shared" ref="Y14:Y32" si="8">LOG(W14)</f>
        <v>2.3380166739887107</v>
      </c>
      <c r="Z14">
        <v>26</v>
      </c>
      <c r="AA14">
        <v>26</v>
      </c>
      <c r="AB14" s="4">
        <v>2.6190000000000001E-2</v>
      </c>
      <c r="AD14" s="4">
        <v>2.6190000000000001E-2</v>
      </c>
      <c r="AE14">
        <v>2001</v>
      </c>
      <c r="AF14" s="13">
        <v>201.9</v>
      </c>
      <c r="AG14" s="33">
        <v>217.77933833745561</v>
      </c>
      <c r="AH14" s="1">
        <v>224.6</v>
      </c>
      <c r="AI14" s="22">
        <f t="shared" si="2"/>
        <v>-0.10644783118405622</v>
      </c>
      <c r="AJ14" s="22">
        <f t="shared" si="3"/>
        <v>-7.7090644515380238E-3</v>
      </c>
      <c r="AK14" s="10"/>
      <c r="AL14" s="10">
        <f>LOG(AG14)</f>
        <v>2.3380166739887107</v>
      </c>
      <c r="AM14">
        <v>30</v>
      </c>
      <c r="AN14" s="4">
        <v>0.02</v>
      </c>
      <c r="AO14">
        <v>26</v>
      </c>
      <c r="AP14" s="4"/>
      <c r="AQ14" s="18">
        <v>2.1999999999999999E-2</v>
      </c>
      <c r="AR14">
        <v>2001</v>
      </c>
      <c r="AS14" s="1">
        <v>307.10000000000002</v>
      </c>
      <c r="AT14" s="33">
        <v>336.08413216641299</v>
      </c>
      <c r="AU14" s="21">
        <v>328.6</v>
      </c>
      <c r="AV14" s="22">
        <f t="shared" si="4"/>
        <v>-6.7641969482460276E-2</v>
      </c>
      <c r="AW14" s="22">
        <f t="shared" si="5"/>
        <v>5.6298411562946743E-3</v>
      </c>
      <c r="AX14" s="6"/>
      <c r="AY14" s="44">
        <f>LOG(AT14)</f>
        <v>2.5264480082289333</v>
      </c>
      <c r="AZ14">
        <v>41</v>
      </c>
      <c r="BA14">
        <v>1.6E-2</v>
      </c>
      <c r="BB14" s="17">
        <v>26</v>
      </c>
      <c r="BC14" s="18">
        <v>1.9153846153846157E-2</v>
      </c>
      <c r="BD14" s="4"/>
      <c r="BE14">
        <v>1.9E-2</v>
      </c>
      <c r="BG14">
        <v>2001</v>
      </c>
      <c r="BH14" s="6">
        <v>82.16086332794265</v>
      </c>
      <c r="BI14" s="10"/>
      <c r="BJ14" s="10">
        <f t="shared" ref="BJ14:BJ32" si="9">LOG(BH14)</f>
        <v>1.9146649940823044</v>
      </c>
      <c r="BK14">
        <v>30</v>
      </c>
      <c r="BL14">
        <v>26</v>
      </c>
      <c r="BM14" s="18">
        <v>0.1032</v>
      </c>
      <c r="BN14" s="1"/>
      <c r="BO14" s="4">
        <v>0.114</v>
      </c>
      <c r="BT14" s="4"/>
    </row>
    <row r="15" spans="1:72" x14ac:dyDescent="0.2">
      <c r="A15">
        <v>2002</v>
      </c>
      <c r="B15" s="9">
        <v>4.5656210851090817</v>
      </c>
      <c r="D15" s="43">
        <f t="shared" si="6"/>
        <v>0.65949986521931847</v>
      </c>
      <c r="E15" s="16">
        <v>21</v>
      </c>
      <c r="F15" s="12">
        <v>21</v>
      </c>
      <c r="G15" s="15">
        <v>0.33300000000000002</v>
      </c>
      <c r="I15" s="4">
        <v>0.33300000000000002</v>
      </c>
      <c r="K15">
        <v>2002</v>
      </c>
      <c r="L15" s="6">
        <v>7.7</v>
      </c>
      <c r="M15" s="6"/>
      <c r="N15" s="10">
        <f t="shared" si="7"/>
        <v>0.88649072517248184</v>
      </c>
      <c r="O15" s="1">
        <v>27</v>
      </c>
      <c r="P15" s="12">
        <v>30</v>
      </c>
      <c r="Q15" s="18">
        <v>1.2549999999999999</v>
      </c>
      <c r="R15" s="4"/>
      <c r="S15" s="4">
        <v>1.242</v>
      </c>
      <c r="T15" s="4"/>
      <c r="U15">
        <v>2002</v>
      </c>
      <c r="V15" s="3" t="s">
        <v>5</v>
      </c>
      <c r="W15" s="34">
        <v>160.7669573652334</v>
      </c>
      <c r="X15" s="3"/>
      <c r="Y15" s="10">
        <f t="shared" si="8"/>
        <v>2.2061967924935488</v>
      </c>
      <c r="Z15">
        <v>26</v>
      </c>
      <c r="AA15">
        <v>26</v>
      </c>
      <c r="AB15" s="4">
        <v>1.0999999999999999E-2</v>
      </c>
      <c r="AD15" s="4">
        <v>1.2E-2</v>
      </c>
      <c r="AE15">
        <v>2002</v>
      </c>
      <c r="AF15" s="8">
        <v>133.1</v>
      </c>
      <c r="AG15" s="34">
        <v>160.7669573652334</v>
      </c>
      <c r="AH15" s="1">
        <v>160.6</v>
      </c>
      <c r="AI15" s="22">
        <f t="shared" si="2"/>
        <v>-0.18726591760299627</v>
      </c>
      <c r="AJ15" s="22">
        <f t="shared" si="3"/>
        <v>2.5976125019544857E-4</v>
      </c>
      <c r="AK15" s="10"/>
      <c r="AL15" s="10">
        <f t="shared" ref="AL15:AL24" si="10">LOG(AG15)</f>
        <v>2.2061967924935488</v>
      </c>
      <c r="AM15">
        <v>27</v>
      </c>
      <c r="AN15" s="4">
        <v>8.0000000000000002E-3</v>
      </c>
      <c r="AO15">
        <v>26</v>
      </c>
      <c r="AP15" s="4"/>
      <c r="AQ15" s="4">
        <v>8.0000000000000002E-3</v>
      </c>
      <c r="AR15">
        <v>2002</v>
      </c>
      <c r="AS15" s="1">
        <v>175.6</v>
      </c>
      <c r="AT15" s="33">
        <v>202.49712623985289</v>
      </c>
      <c r="AU15" s="21">
        <v>198.6</v>
      </c>
      <c r="AV15" s="22">
        <f t="shared" si="4"/>
        <v>-0.12292891501870658</v>
      </c>
      <c r="AW15" s="22">
        <f t="shared" si="5"/>
        <v>4.8580829740505855E-3</v>
      </c>
      <c r="AY15" s="44">
        <f t="shared" ref="AY15:AY21" si="11">LOG(AT15)</f>
        <v>2.3064188642567114</v>
      </c>
      <c r="AZ15">
        <v>40</v>
      </c>
      <c r="BA15">
        <v>7.0000000000000001E-3</v>
      </c>
      <c r="BB15" s="17">
        <v>26</v>
      </c>
      <c r="BC15" s="18">
        <v>7.9538461538461551E-3</v>
      </c>
      <c r="BD15" s="4"/>
      <c r="BE15">
        <v>8.0000000000000002E-3</v>
      </c>
      <c r="BG15">
        <v>2002</v>
      </c>
      <c r="BH15" s="6">
        <v>33.1470504426687</v>
      </c>
      <c r="BI15" s="1"/>
      <c r="BJ15" s="10">
        <f t="shared" si="9"/>
        <v>1.5204448891973663</v>
      </c>
      <c r="BK15">
        <v>30</v>
      </c>
      <c r="BL15">
        <v>26</v>
      </c>
      <c r="BM15" s="18">
        <v>0.1114</v>
      </c>
      <c r="BN15" s="1"/>
      <c r="BO15" s="4">
        <v>0.11600000000000001</v>
      </c>
      <c r="BT15" s="4"/>
    </row>
    <row r="16" spans="1:72" x14ac:dyDescent="0.2">
      <c r="A16">
        <v>2003</v>
      </c>
      <c r="B16" s="9">
        <v>2.0177418096778283</v>
      </c>
      <c r="D16" s="43">
        <f t="shared" si="6"/>
        <v>0.30486559311694023</v>
      </c>
      <c r="E16" s="16">
        <v>19</v>
      </c>
      <c r="F16" s="12">
        <v>19</v>
      </c>
      <c r="G16" s="12">
        <v>0.27800000000000002</v>
      </c>
      <c r="I16">
        <v>0.27800000000000002</v>
      </c>
      <c r="K16">
        <v>2003</v>
      </c>
      <c r="L16" s="6">
        <v>6.4</v>
      </c>
      <c r="N16" s="10">
        <f t="shared" si="7"/>
        <v>0.80617997398388719</v>
      </c>
      <c r="O16" s="1">
        <v>26</v>
      </c>
      <c r="P16" s="20">
        <v>29</v>
      </c>
      <c r="Q16" s="18">
        <v>1.58</v>
      </c>
      <c r="S16" s="4">
        <v>1.6</v>
      </c>
      <c r="T16" s="4"/>
      <c r="U16">
        <v>2003</v>
      </c>
      <c r="V16" s="3" t="s">
        <v>5</v>
      </c>
      <c r="W16" s="33">
        <v>89.473380240677315</v>
      </c>
      <c r="Y16" s="10">
        <f t="shared" si="8"/>
        <v>1.9516938449899188</v>
      </c>
      <c r="Z16" s="17">
        <v>26</v>
      </c>
      <c r="AA16" s="17">
        <v>26</v>
      </c>
      <c r="AB16" s="18">
        <v>1.4E-2</v>
      </c>
      <c r="AC16" s="17"/>
      <c r="AD16" s="18">
        <v>2.5999999999999999E-2</v>
      </c>
      <c r="AE16">
        <v>2003</v>
      </c>
      <c r="AF16" s="5">
        <v>82</v>
      </c>
      <c r="AG16" s="33">
        <v>89.473380240677315</v>
      </c>
      <c r="AH16" s="1">
        <v>89.7</v>
      </c>
      <c r="AI16" s="22">
        <f t="shared" si="2"/>
        <v>-8.9691322073383845E-2</v>
      </c>
      <c r="AJ16" s="22">
        <f t="shared" si="3"/>
        <v>-6.3240353845609592E-4</v>
      </c>
      <c r="AK16" s="10"/>
      <c r="AL16" s="10">
        <f t="shared" si="10"/>
        <v>1.9516938449899188</v>
      </c>
      <c r="AM16">
        <v>26</v>
      </c>
      <c r="AN16">
        <v>7.0000000000000001E-3</v>
      </c>
      <c r="AO16">
        <v>26</v>
      </c>
      <c r="AQ16">
        <v>7.0000000000000001E-3</v>
      </c>
      <c r="AR16">
        <v>2003</v>
      </c>
      <c r="AS16" s="1">
        <v>108.8</v>
      </c>
      <c r="AT16" s="33">
        <v>121.92764910578386</v>
      </c>
      <c r="AU16" s="21">
        <v>121.9</v>
      </c>
      <c r="AV16" s="22">
        <f t="shared" si="4"/>
        <v>-0.11356740355439973</v>
      </c>
      <c r="AW16" s="22">
        <f t="shared" si="5"/>
        <v>5.6698052672147512E-5</v>
      </c>
      <c r="AY16" s="44">
        <f t="shared" si="11"/>
        <v>2.0861022002244449</v>
      </c>
      <c r="AZ16">
        <v>28</v>
      </c>
      <c r="BA16">
        <v>6.0000000000000001E-3</v>
      </c>
      <c r="BB16">
        <v>26</v>
      </c>
      <c r="BC16" s="4">
        <v>6.3423076923076931E-3</v>
      </c>
      <c r="BE16">
        <v>6.0000000000000001E-3</v>
      </c>
      <c r="BG16">
        <v>2003</v>
      </c>
      <c r="BH16" s="6">
        <v>39.921317917617955</v>
      </c>
      <c r="BI16" s="1"/>
      <c r="BJ16" s="10">
        <f t="shared" si="9"/>
        <v>1.6012048701629606</v>
      </c>
      <c r="BK16">
        <v>42</v>
      </c>
      <c r="BL16">
        <v>25</v>
      </c>
      <c r="BM16" s="4">
        <v>0.14193</v>
      </c>
      <c r="BN16" s="1"/>
      <c r="BO16" s="4">
        <v>0.14399999999999999</v>
      </c>
      <c r="BT16" s="4"/>
    </row>
    <row r="17" spans="1:72" x14ac:dyDescent="0.2">
      <c r="A17">
        <v>2004</v>
      </c>
      <c r="B17" s="5">
        <v>7.3570414772439792</v>
      </c>
      <c r="D17" s="43">
        <f t="shared" si="6"/>
        <v>0.86670320449803895</v>
      </c>
      <c r="E17" s="16">
        <v>23</v>
      </c>
      <c r="F17" s="12">
        <v>24</v>
      </c>
      <c r="G17" s="18">
        <v>0.28799999999999998</v>
      </c>
      <c r="I17" s="4">
        <v>0.29699999999999999</v>
      </c>
      <c r="K17">
        <v>2004</v>
      </c>
      <c r="L17" s="6">
        <v>18.399999999999999</v>
      </c>
      <c r="N17" s="10">
        <f t="shared" si="7"/>
        <v>1.2648178230095364</v>
      </c>
      <c r="O17" s="1">
        <v>26</v>
      </c>
      <c r="P17" s="20">
        <v>27</v>
      </c>
      <c r="Q17" s="18">
        <v>1.6291899999999999</v>
      </c>
      <c r="S17" s="4">
        <v>1.607</v>
      </c>
      <c r="T17" s="4"/>
      <c r="U17">
        <v>2004</v>
      </c>
      <c r="W17" s="33">
        <v>472.25008156496665</v>
      </c>
      <c r="Y17" s="10">
        <f t="shared" si="8"/>
        <v>2.6741720416033194</v>
      </c>
      <c r="Z17">
        <v>26</v>
      </c>
      <c r="AA17">
        <v>26</v>
      </c>
      <c r="AB17" s="4">
        <v>2.9260000000000001E-2</v>
      </c>
      <c r="AD17" s="4">
        <v>2.9260000000000001E-2</v>
      </c>
      <c r="AE17">
        <v>2004</v>
      </c>
      <c r="AF17" s="23">
        <v>312.7</v>
      </c>
      <c r="AG17" s="33">
        <v>472.25008156496665</v>
      </c>
      <c r="AH17" s="26">
        <v>472.5</v>
      </c>
      <c r="AI17" s="25">
        <f t="shared" si="2"/>
        <v>-0.40703005603667858</v>
      </c>
      <c r="AJ17" s="22">
        <f t="shared" si="3"/>
        <v>-1.3226695605009318E-4</v>
      </c>
      <c r="AK17" s="10"/>
      <c r="AL17" s="10">
        <f t="shared" si="10"/>
        <v>2.6741720416033194</v>
      </c>
      <c r="AM17">
        <v>31</v>
      </c>
      <c r="AN17" s="4">
        <v>1.6449999999999999E-2</v>
      </c>
      <c r="AO17">
        <v>26</v>
      </c>
      <c r="AQ17" s="18">
        <v>1.7999999999999999E-2</v>
      </c>
      <c r="AR17">
        <v>2004</v>
      </c>
      <c r="AS17" s="26">
        <v>410</v>
      </c>
      <c r="AT17" s="33">
        <v>609.15169546270988</v>
      </c>
      <c r="AU17" s="24">
        <v>609.4</v>
      </c>
      <c r="AV17" s="25">
        <f t="shared" si="4"/>
        <v>-0.39121051598979789</v>
      </c>
      <c r="AW17" s="22">
        <f t="shared" si="5"/>
        <v>-1.0188510598879827E-4</v>
      </c>
      <c r="AY17" s="44">
        <f t="shared" si="11"/>
        <v>2.7847254573269287</v>
      </c>
      <c r="AZ17">
        <v>28</v>
      </c>
      <c r="BA17" s="4">
        <v>1.521E-2</v>
      </c>
      <c r="BB17" s="17">
        <v>26</v>
      </c>
      <c r="BC17" s="18">
        <v>1.6184615384615388E-2</v>
      </c>
      <c r="BE17" s="4">
        <v>1.6E-2</v>
      </c>
      <c r="BG17">
        <v>2004</v>
      </c>
      <c r="BH17" s="5">
        <v>84.414246331081756</v>
      </c>
      <c r="BJ17" s="10">
        <f t="shared" si="9"/>
        <v>1.9264157473467178</v>
      </c>
      <c r="BK17">
        <v>30</v>
      </c>
      <c r="BL17">
        <v>26</v>
      </c>
      <c r="BM17" s="18">
        <v>0.22950000000000001</v>
      </c>
      <c r="BO17" s="4">
        <v>0.222</v>
      </c>
      <c r="BT17" s="4"/>
    </row>
    <row r="18" spans="1:72" x14ac:dyDescent="0.2">
      <c r="A18">
        <v>2005</v>
      </c>
      <c r="B18" s="5">
        <v>1.2004275288559105</v>
      </c>
      <c r="D18" s="43">
        <f t="shared" si="6"/>
        <v>7.9335946343890906E-2</v>
      </c>
      <c r="E18" s="16">
        <v>14</v>
      </c>
      <c r="F18" s="12">
        <v>14</v>
      </c>
      <c r="G18" s="15">
        <v>0.23300000000000001</v>
      </c>
      <c r="I18" s="4">
        <v>0.23300000000000001</v>
      </c>
      <c r="K18">
        <v>2005</v>
      </c>
      <c r="L18" s="13">
        <v>5.2</v>
      </c>
      <c r="N18" s="10">
        <f t="shared" si="7"/>
        <v>0.71600334363479923</v>
      </c>
      <c r="O18" s="1">
        <v>26</v>
      </c>
      <c r="P18" s="20">
        <v>28</v>
      </c>
      <c r="Q18" s="18">
        <v>2.0357099999999999</v>
      </c>
      <c r="S18" s="4">
        <v>2.077</v>
      </c>
      <c r="T18" s="4"/>
      <c r="U18">
        <v>2005</v>
      </c>
      <c r="W18" s="33">
        <v>196.94134155885337</v>
      </c>
      <c r="Y18" s="10">
        <f t="shared" si="8"/>
        <v>2.29433689199527</v>
      </c>
      <c r="Z18">
        <v>24</v>
      </c>
      <c r="AA18">
        <v>24</v>
      </c>
      <c r="AB18" s="4">
        <v>1.14E-2</v>
      </c>
      <c r="AD18" s="4">
        <v>1.14E-2</v>
      </c>
      <c r="AE18">
        <v>2005</v>
      </c>
      <c r="AF18" s="13">
        <v>196.9</v>
      </c>
      <c r="AG18" s="33">
        <v>196.94134155885337</v>
      </c>
      <c r="AH18" s="1">
        <v>197</v>
      </c>
      <c r="AI18" s="22">
        <f t="shared" si="2"/>
        <v>-5.0774308200047895E-4</v>
      </c>
      <c r="AJ18" s="22">
        <f t="shared" si="3"/>
        <v>-7.445073029720336E-5</v>
      </c>
      <c r="AK18" s="10"/>
      <c r="AL18" s="10">
        <f t="shared" si="10"/>
        <v>2.29433689199527</v>
      </c>
      <c r="AM18">
        <v>30</v>
      </c>
      <c r="AN18" s="4">
        <v>2.7499999999999998E-3</v>
      </c>
      <c r="AO18">
        <v>25</v>
      </c>
      <c r="AQ18" s="4">
        <v>2.7499999999999998E-3</v>
      </c>
      <c r="AR18">
        <v>2005</v>
      </c>
      <c r="AS18" s="14">
        <v>270.47099114028413</v>
      </c>
      <c r="AT18" s="33">
        <v>270.67766436770677</v>
      </c>
      <c r="AU18" s="9"/>
      <c r="AV18" s="28"/>
      <c r="AW18" s="22"/>
      <c r="AY18" s="44">
        <f t="shared" si="11"/>
        <v>2.4324524203731537</v>
      </c>
      <c r="AZ18">
        <v>28</v>
      </c>
      <c r="BA18" s="4">
        <v>3.8999999999999998E-3</v>
      </c>
      <c r="BB18">
        <v>26</v>
      </c>
      <c r="BC18" s="4">
        <v>4.0115384615384631E-3</v>
      </c>
      <c r="BE18" s="4">
        <v>3.8999999999999998E-3</v>
      </c>
      <c r="BG18">
        <v>2005</v>
      </c>
      <c r="BH18" s="5">
        <v>38.4257590407788</v>
      </c>
      <c r="BJ18" s="10">
        <f t="shared" si="9"/>
        <v>1.5846224550648451</v>
      </c>
      <c r="BK18">
        <v>30</v>
      </c>
      <c r="BL18">
        <v>26</v>
      </c>
      <c r="BM18" s="4">
        <v>9.6170000000000005E-2</v>
      </c>
      <c r="BO18" s="4">
        <v>9.6000000000000002E-2</v>
      </c>
      <c r="BT18" s="4"/>
    </row>
    <row r="19" spans="1:72" x14ac:dyDescent="0.2">
      <c r="A19">
        <v>2006</v>
      </c>
      <c r="B19" s="5">
        <v>1.577004106418062</v>
      </c>
      <c r="D19" s="43">
        <f t="shared" si="6"/>
        <v>0.19783282420549309</v>
      </c>
      <c r="E19" s="16">
        <v>8</v>
      </c>
      <c r="F19" s="12">
        <v>8</v>
      </c>
      <c r="G19" s="15">
        <v>0.37575000000000003</v>
      </c>
      <c r="I19" s="15">
        <v>0.37575000000000003</v>
      </c>
      <c r="K19">
        <v>2006</v>
      </c>
      <c r="L19" s="6">
        <v>6.07</v>
      </c>
      <c r="N19" s="10">
        <f t="shared" si="7"/>
        <v>0.78318869107525757</v>
      </c>
      <c r="O19" s="1">
        <v>25</v>
      </c>
      <c r="P19" s="20">
        <v>25</v>
      </c>
      <c r="Q19" s="15">
        <v>0.97319999999999995</v>
      </c>
      <c r="S19" s="4">
        <v>0.97319999999999995</v>
      </c>
      <c r="T19" s="4"/>
      <c r="U19">
        <v>2006</v>
      </c>
      <c r="W19" s="33">
        <v>38.978852053526126</v>
      </c>
      <c r="X19" s="1"/>
      <c r="Y19" s="10">
        <f t="shared" si="8"/>
        <v>1.5908290447826217</v>
      </c>
      <c r="Z19">
        <v>13</v>
      </c>
      <c r="AA19">
        <v>12</v>
      </c>
      <c r="AB19" s="4">
        <v>3.925E-2</v>
      </c>
      <c r="AD19" s="4">
        <v>3.9250000000000007E-2</v>
      </c>
      <c r="AE19">
        <v>2006</v>
      </c>
      <c r="AF19" s="6">
        <v>24.19</v>
      </c>
      <c r="AG19" s="33">
        <v>38.978852053526126</v>
      </c>
      <c r="AH19" s="1">
        <v>22.7</v>
      </c>
      <c r="AI19" s="22">
        <f t="shared" si="2"/>
        <v>6.3552996374493576E-2</v>
      </c>
      <c r="AJ19" s="22">
        <f t="shared" si="3"/>
        <v>0.13196461600322115</v>
      </c>
      <c r="AK19" s="10"/>
      <c r="AL19" s="10">
        <f t="shared" si="10"/>
        <v>1.5908290447826217</v>
      </c>
      <c r="AM19">
        <v>19</v>
      </c>
      <c r="AN19" s="4">
        <v>1.0789473684210528E-2</v>
      </c>
      <c r="AO19">
        <v>20</v>
      </c>
      <c r="AQ19" s="18">
        <v>0.01</v>
      </c>
      <c r="AR19">
        <v>2006</v>
      </c>
      <c r="AS19" s="14">
        <v>27.13637558663115</v>
      </c>
      <c r="AT19" s="33">
        <v>27.13637558663115</v>
      </c>
      <c r="AU19" s="9"/>
      <c r="AV19" s="28"/>
      <c r="AW19" s="22"/>
      <c r="AY19" s="44">
        <f t="shared" si="11"/>
        <v>1.4335518415610156</v>
      </c>
      <c r="AZ19">
        <v>26</v>
      </c>
      <c r="BA19" s="4">
        <v>8.3846153846153897E-3</v>
      </c>
      <c r="BB19" s="17">
        <v>26</v>
      </c>
      <c r="BC19" s="18">
        <v>5.2846153846153859E-3</v>
      </c>
      <c r="BE19" s="4">
        <v>5.0000000000000001E-3</v>
      </c>
      <c r="BG19">
        <v>2006</v>
      </c>
      <c r="BH19" s="5">
        <v>9.9900756567097933</v>
      </c>
      <c r="BJ19" s="10">
        <f t="shared" si="9"/>
        <v>0.99956877723170445</v>
      </c>
      <c r="BK19">
        <v>19</v>
      </c>
      <c r="BL19">
        <v>19</v>
      </c>
      <c r="BM19" s="4">
        <v>0.18262999999999999</v>
      </c>
      <c r="BO19" s="4">
        <v>0.18262999999999999</v>
      </c>
    </row>
    <row r="20" spans="1:72" x14ac:dyDescent="0.2">
      <c r="A20">
        <v>2007</v>
      </c>
      <c r="B20" s="11">
        <v>23.398379661022325</v>
      </c>
      <c r="D20" s="43">
        <f t="shared" si="6"/>
        <v>1.3691857835365517</v>
      </c>
      <c r="E20" s="12">
        <v>21</v>
      </c>
      <c r="F20" s="12"/>
      <c r="G20" s="18">
        <v>0.29499999999999998</v>
      </c>
      <c r="I20" s="15">
        <v>0.30399999999999999</v>
      </c>
      <c r="K20">
        <v>2007</v>
      </c>
      <c r="L20" s="13">
        <v>29.948880967465755</v>
      </c>
      <c r="N20" s="10">
        <f t="shared" si="7"/>
        <v>1.4763805997225248</v>
      </c>
      <c r="O20" s="1">
        <v>26</v>
      </c>
      <c r="P20" s="20"/>
      <c r="Q20" s="15">
        <v>0.52200000000000002</v>
      </c>
      <c r="S20" s="4">
        <v>0.52200000000000002</v>
      </c>
      <c r="T20" s="4"/>
      <c r="U20">
        <v>2007</v>
      </c>
      <c r="W20" s="33">
        <v>927.35753128107558</v>
      </c>
      <c r="Y20" s="10">
        <f t="shared" si="8"/>
        <v>2.9672472033210542</v>
      </c>
      <c r="Z20">
        <v>26</v>
      </c>
      <c r="AA20">
        <v>26</v>
      </c>
      <c r="AB20" s="4">
        <v>4.9000000000000002E-2</v>
      </c>
      <c r="AD20" s="4">
        <v>4.8000000000000001E-2</v>
      </c>
      <c r="AE20">
        <v>2007</v>
      </c>
      <c r="AF20" s="13">
        <v>894.58981234684165</v>
      </c>
      <c r="AG20" s="33">
        <v>927.35753128107558</v>
      </c>
      <c r="AH20" s="1">
        <v>896.5</v>
      </c>
      <c r="AI20" s="22">
        <f t="shared" si="2"/>
        <v>-2.1329892448614307E-3</v>
      </c>
      <c r="AJ20" s="22">
        <f t="shared" si="3"/>
        <v>8.459413839029763E-3</v>
      </c>
      <c r="AK20" s="10"/>
      <c r="AL20" s="10">
        <f t="shared" si="10"/>
        <v>2.9672472033210542</v>
      </c>
      <c r="AM20">
        <v>23</v>
      </c>
      <c r="AN20" s="4">
        <v>3.5000000000000003E-2</v>
      </c>
      <c r="AO20">
        <v>25</v>
      </c>
      <c r="AQ20" s="18">
        <v>3.6999999999999998E-2</v>
      </c>
      <c r="AR20">
        <v>2007</v>
      </c>
      <c r="AS20" s="14">
        <v>1486.1495079052513</v>
      </c>
      <c r="AT20" s="33">
        <v>1486.1495079052513</v>
      </c>
      <c r="AU20" s="5"/>
      <c r="AW20" s="22"/>
      <c r="AY20" s="44">
        <f t="shared" si="11"/>
        <v>3.1720625020168258</v>
      </c>
      <c r="AZ20" s="1">
        <v>26</v>
      </c>
      <c r="BA20" s="4">
        <v>3.3000000000000002E-2</v>
      </c>
      <c r="BB20" s="30">
        <v>26</v>
      </c>
      <c r="BC20" s="18">
        <v>3.0692307692307672E-2</v>
      </c>
      <c r="BE20" s="4">
        <v>3.1E-2</v>
      </c>
      <c r="BG20">
        <v>2007</v>
      </c>
      <c r="BH20" s="5">
        <v>260.60000000000002</v>
      </c>
      <c r="BJ20" s="10">
        <f t="shared" si="9"/>
        <v>2.415974411376566</v>
      </c>
      <c r="BL20">
        <v>26</v>
      </c>
      <c r="BM20" s="4">
        <v>0.104</v>
      </c>
      <c r="BO20" s="4">
        <v>0.104</v>
      </c>
    </row>
    <row r="21" spans="1:72" x14ac:dyDescent="0.2">
      <c r="A21">
        <v>2008</v>
      </c>
      <c r="B21" s="11">
        <v>11.165584875910747</v>
      </c>
      <c r="D21" s="43">
        <f t="shared" si="6"/>
        <v>1.0478814772263356</v>
      </c>
      <c r="E21" s="12">
        <v>15</v>
      </c>
      <c r="F21" s="12"/>
      <c r="G21" s="12"/>
      <c r="I21" s="15">
        <v>0.22</v>
      </c>
      <c r="K21">
        <v>2008</v>
      </c>
      <c r="L21" s="13">
        <v>19.440260425521149</v>
      </c>
      <c r="N21" s="10">
        <f t="shared" si="7"/>
        <v>1.2887020785228285</v>
      </c>
      <c r="O21" s="1">
        <v>26</v>
      </c>
      <c r="P21" s="20"/>
      <c r="Q21" s="15"/>
      <c r="S21" s="4">
        <v>0.48899999999999999</v>
      </c>
      <c r="U21">
        <v>2008</v>
      </c>
      <c r="W21" s="33">
        <v>86.456745549989876</v>
      </c>
      <c r="Y21" s="10">
        <f t="shared" si="8"/>
        <v>1.9367988835654044</v>
      </c>
      <c r="AA21">
        <v>19</v>
      </c>
      <c r="AB21" s="4"/>
      <c r="AD21" s="4">
        <v>0.02</v>
      </c>
      <c r="AE21">
        <v>2008</v>
      </c>
      <c r="AF21" s="13">
        <v>86.407511078223038</v>
      </c>
      <c r="AG21" s="33">
        <v>86.456745549989876</v>
      </c>
      <c r="AH21" s="1">
        <v>86.4</v>
      </c>
      <c r="AI21" s="22">
        <f t="shared" si="2"/>
        <v>8.6929997153104954E-5</v>
      </c>
      <c r="AJ21" s="22">
        <f t="shared" si="3"/>
        <v>1.6414039790382145E-4</v>
      </c>
      <c r="AK21" s="10"/>
      <c r="AL21" s="10">
        <f t="shared" si="10"/>
        <v>1.9367988835654044</v>
      </c>
      <c r="AO21">
        <v>26</v>
      </c>
      <c r="AQ21" s="4">
        <v>7.0000000000000001E-3</v>
      </c>
      <c r="AR21">
        <v>2008</v>
      </c>
      <c r="AS21" s="14">
        <v>119.06460434375633</v>
      </c>
      <c r="AT21" s="33">
        <v>119.06460434375633</v>
      </c>
      <c r="AU21" s="21">
        <v>115</v>
      </c>
      <c r="AV21" s="22">
        <f>(AS21-AU21)/((AS21+AU21)/2)</f>
        <v>3.4730619395890325E-2</v>
      </c>
      <c r="AW21" s="22">
        <f t="shared" si="5"/>
        <v>8.6826548489725812E-3</v>
      </c>
      <c r="AY21" s="44">
        <f t="shared" si="11"/>
        <v>2.0757826731294053</v>
      </c>
      <c r="BB21">
        <v>26</v>
      </c>
      <c r="BC21" s="4">
        <v>3.7615384615384624E-3</v>
      </c>
      <c r="BE21" s="4">
        <v>4.0000000000000001E-3</v>
      </c>
      <c r="BG21">
        <v>2008</v>
      </c>
      <c r="BH21" s="11">
        <v>35.1</v>
      </c>
      <c r="BJ21" s="10">
        <f t="shared" si="9"/>
        <v>1.5453071164658241</v>
      </c>
      <c r="BL21">
        <v>26</v>
      </c>
      <c r="BM21" s="4"/>
      <c r="BO21" s="4">
        <v>0.05</v>
      </c>
    </row>
    <row r="22" spans="1:72" x14ac:dyDescent="0.2">
      <c r="A22">
        <v>2009</v>
      </c>
      <c r="B22" s="5">
        <v>4.5</v>
      </c>
      <c r="D22" s="43">
        <f t="shared" si="6"/>
        <v>0.65321251377534373</v>
      </c>
      <c r="E22" s="16">
        <v>14</v>
      </c>
      <c r="F22" s="12"/>
      <c r="G22" s="12"/>
      <c r="I22" s="4">
        <v>0.30541000000000001</v>
      </c>
      <c r="K22">
        <v>2009</v>
      </c>
      <c r="L22" s="6">
        <v>9.1</v>
      </c>
      <c r="N22" s="10">
        <f t="shared" si="7"/>
        <v>0.95904139232109353</v>
      </c>
      <c r="O22" s="1">
        <v>24</v>
      </c>
      <c r="Q22" s="4"/>
      <c r="S22" s="4">
        <v>0.40671000000000002</v>
      </c>
      <c r="U22">
        <v>2009</v>
      </c>
      <c r="W22" s="33">
        <v>141</v>
      </c>
      <c r="Y22" s="10">
        <f t="shared" si="8"/>
        <v>2.1492191126553797</v>
      </c>
      <c r="AA22">
        <v>21</v>
      </c>
      <c r="AD22" s="4">
        <v>4.0469999999999999E-2</v>
      </c>
      <c r="AE22">
        <v>2009</v>
      </c>
      <c r="AG22" s="33">
        <v>141</v>
      </c>
      <c r="AH22" s="1">
        <v>141.19999999999999</v>
      </c>
      <c r="AJ22" s="22">
        <f t="shared" si="3"/>
        <v>-3.5435861091422506E-4</v>
      </c>
      <c r="AK22" s="10"/>
      <c r="AL22" s="10">
        <f t="shared" si="10"/>
        <v>2.1492191126553797</v>
      </c>
      <c r="AO22">
        <v>26</v>
      </c>
      <c r="AQ22" s="4">
        <v>1.864E-2</v>
      </c>
      <c r="AR22">
        <v>2009</v>
      </c>
      <c r="AS22" s="36">
        <v>237</v>
      </c>
      <c r="AT22" s="33">
        <v>237</v>
      </c>
      <c r="AU22" s="24">
        <v>254.2</v>
      </c>
      <c r="AV22" s="25">
        <f>(AS22-AU22)/((AS22+AU22)/2)</f>
        <v>-7.0032573289902242E-2</v>
      </c>
      <c r="AW22" s="22">
        <f t="shared" si="5"/>
        <v>-1.750814332247556E-2</v>
      </c>
      <c r="AY22" s="44">
        <f t="shared" ref="AY22:AY32" si="12">LOG(AT22)</f>
        <v>2.374748346010104</v>
      </c>
      <c r="BB22">
        <v>25</v>
      </c>
      <c r="BC22" s="4">
        <v>1.231E-2</v>
      </c>
      <c r="BE22" s="4">
        <v>1.231E-2</v>
      </c>
      <c r="BG22">
        <v>2009</v>
      </c>
      <c r="BH22" s="5">
        <v>22.6</v>
      </c>
      <c r="BJ22" s="10">
        <f t="shared" si="9"/>
        <v>1.354108439147401</v>
      </c>
      <c r="BL22">
        <v>23</v>
      </c>
      <c r="BO22" s="4">
        <v>9.6250000000000002E-2</v>
      </c>
    </row>
    <row r="23" spans="1:72" x14ac:dyDescent="0.2">
      <c r="A23">
        <v>2010</v>
      </c>
      <c r="B23" s="5">
        <v>7.2</v>
      </c>
      <c r="D23" s="43">
        <f t="shared" si="6"/>
        <v>0.85733249643126852</v>
      </c>
      <c r="E23" s="16">
        <v>25</v>
      </c>
      <c r="F23" s="12"/>
      <c r="G23" s="12"/>
      <c r="I23" s="4">
        <v>0.28199999999999997</v>
      </c>
      <c r="K23">
        <v>2010</v>
      </c>
      <c r="L23" s="37">
        <v>9.6</v>
      </c>
      <c r="N23" s="10">
        <f t="shared" si="7"/>
        <v>0.98227123303956843</v>
      </c>
      <c r="O23" s="1">
        <v>25</v>
      </c>
      <c r="Q23" s="4"/>
      <c r="S23" s="4">
        <v>0.26100000000000001</v>
      </c>
      <c r="U23">
        <v>2010</v>
      </c>
      <c r="W23" s="33">
        <v>337</v>
      </c>
      <c r="Y23" s="10">
        <f t="shared" si="8"/>
        <v>2.5276299008713385</v>
      </c>
      <c r="AA23">
        <v>26</v>
      </c>
      <c r="AD23" s="4">
        <v>2.1999999999999999E-2</v>
      </c>
      <c r="AE23">
        <v>2010</v>
      </c>
      <c r="AG23" s="38">
        <v>337</v>
      </c>
      <c r="AH23" s="1">
        <v>337.1</v>
      </c>
      <c r="AJ23" s="22">
        <f t="shared" si="3"/>
        <v>-7.4172971369249909E-5</v>
      </c>
      <c r="AK23" s="10"/>
      <c r="AL23" s="10">
        <f t="shared" si="10"/>
        <v>2.5276299008713385</v>
      </c>
      <c r="AO23">
        <v>26</v>
      </c>
      <c r="AQ23" s="4">
        <v>8.9999999999999993E-3</v>
      </c>
      <c r="AR23">
        <v>2010</v>
      </c>
      <c r="AS23" s="38">
        <v>506</v>
      </c>
      <c r="AT23" s="33">
        <v>506</v>
      </c>
      <c r="AU23" s="35">
        <v>485.5</v>
      </c>
      <c r="AV23" s="25"/>
      <c r="AW23" s="22"/>
      <c r="AY23" s="44">
        <f t="shared" si="12"/>
        <v>2.7041505168397992</v>
      </c>
      <c r="BB23">
        <v>26</v>
      </c>
      <c r="BC23" s="4">
        <v>8.9999999999999993E-3</v>
      </c>
      <c r="BE23" s="4">
        <v>8.9999999999999993E-3</v>
      </c>
      <c r="BG23">
        <v>2010</v>
      </c>
      <c r="BH23" s="39">
        <v>64.400000000000006</v>
      </c>
      <c r="BJ23" s="10">
        <f t="shared" si="9"/>
        <v>1.808885867359812</v>
      </c>
      <c r="BL23">
        <v>26</v>
      </c>
      <c r="BO23" s="4">
        <v>7.6999999999999999E-2</v>
      </c>
    </row>
    <row r="24" spans="1:72" x14ac:dyDescent="0.2">
      <c r="A24">
        <v>2011</v>
      </c>
      <c r="B24" s="7">
        <v>1.9</v>
      </c>
      <c r="D24" s="43">
        <f t="shared" si="6"/>
        <v>0.27875360095282892</v>
      </c>
      <c r="E24" s="16">
        <v>15</v>
      </c>
      <c r="I24" s="4">
        <v>0.22700000000000001</v>
      </c>
      <c r="K24">
        <v>2011</v>
      </c>
      <c r="L24" s="8">
        <v>5.2</v>
      </c>
      <c r="N24" s="10">
        <f t="shared" si="7"/>
        <v>0.71600334363479923</v>
      </c>
      <c r="O24" s="1">
        <v>26</v>
      </c>
      <c r="S24" s="4">
        <v>0.32200000000000001</v>
      </c>
      <c r="U24">
        <v>2011</v>
      </c>
      <c r="W24">
        <f>AG24</f>
        <v>21.5</v>
      </c>
      <c r="Y24" s="10">
        <f t="shared" si="8"/>
        <v>1.3324384599156054</v>
      </c>
      <c r="AA24">
        <v>15</v>
      </c>
      <c r="AD24" s="4">
        <v>0.02</v>
      </c>
      <c r="AE24">
        <v>2011</v>
      </c>
      <c r="AG24" s="8">
        <v>21.5</v>
      </c>
      <c r="AK24" s="10"/>
      <c r="AL24" s="10">
        <f t="shared" si="10"/>
        <v>1.3324384599156054</v>
      </c>
      <c r="AO24">
        <v>26</v>
      </c>
      <c r="AQ24" s="4">
        <v>1.47E-2</v>
      </c>
      <c r="AR24">
        <v>2011</v>
      </c>
      <c r="AS24" s="8">
        <v>40.4</v>
      </c>
      <c r="AT24" s="1">
        <v>40.4</v>
      </c>
      <c r="AY24" s="10">
        <f t="shared" si="12"/>
        <v>1.6063813651106049</v>
      </c>
      <c r="BB24">
        <v>26</v>
      </c>
      <c r="BC24" s="4">
        <v>1.0999999999999999E-2</v>
      </c>
      <c r="BE24" s="4">
        <v>1.12E-2</v>
      </c>
      <c r="BG24" s="27">
        <v>2011</v>
      </c>
      <c r="BH24" s="8">
        <v>15.1</v>
      </c>
      <c r="BJ24" s="10">
        <f t="shared" si="9"/>
        <v>1.1789769472931695</v>
      </c>
      <c r="BL24">
        <v>18</v>
      </c>
      <c r="BO24" s="4">
        <v>7.6999999999999999E-2</v>
      </c>
    </row>
    <row r="25" spans="1:72" x14ac:dyDescent="0.2">
      <c r="A25">
        <v>2012</v>
      </c>
      <c r="B25" s="7">
        <v>12.3</v>
      </c>
      <c r="D25" s="43">
        <f t="shared" si="6"/>
        <v>1.0899051114393981</v>
      </c>
      <c r="E25" s="16">
        <v>12</v>
      </c>
      <c r="I25" s="4">
        <v>0.10100000000000001</v>
      </c>
      <c r="K25">
        <v>2012</v>
      </c>
      <c r="L25" s="8">
        <v>15.7</v>
      </c>
      <c r="N25" s="10">
        <f t="shared" si="7"/>
        <v>1.1958996524092338</v>
      </c>
      <c r="O25" s="1">
        <v>26</v>
      </c>
      <c r="S25" s="4">
        <v>0.40500000000000003</v>
      </c>
      <c r="U25">
        <v>2012</v>
      </c>
      <c r="W25">
        <f>AG25</f>
        <v>189</v>
      </c>
      <c r="Y25" s="10">
        <f t="shared" si="8"/>
        <v>2.2764618041732443</v>
      </c>
      <c r="AA25">
        <v>15</v>
      </c>
      <c r="AD25" s="4">
        <v>0.03</v>
      </c>
      <c r="AE25">
        <v>2012</v>
      </c>
      <c r="AG25" s="8">
        <v>189</v>
      </c>
      <c r="AK25" s="10"/>
      <c r="AL25" s="10">
        <f t="shared" ref="AL25:AL32" si="13">LOG(AG25)</f>
        <v>2.2764618041732443</v>
      </c>
      <c r="AO25">
        <v>26</v>
      </c>
      <c r="AQ25" s="4">
        <v>1.7000000000000001E-2</v>
      </c>
      <c r="AR25">
        <v>2012</v>
      </c>
      <c r="AS25" s="8">
        <v>238</v>
      </c>
      <c r="AT25" s="8">
        <v>238</v>
      </c>
      <c r="AY25" s="10">
        <f t="shared" si="12"/>
        <v>2.3765769570565118</v>
      </c>
      <c r="BB25">
        <v>26</v>
      </c>
      <c r="BC25" s="4">
        <v>1.4E-2</v>
      </c>
      <c r="BE25" s="4">
        <v>1.4E-2</v>
      </c>
      <c r="BG25" s="27">
        <v>2012</v>
      </c>
      <c r="BH25" s="8">
        <v>99.1</v>
      </c>
      <c r="BJ25" s="10">
        <f t="shared" si="9"/>
        <v>1.9960736544852753</v>
      </c>
      <c r="BL25">
        <v>26</v>
      </c>
      <c r="BO25" s="4">
        <v>0.03</v>
      </c>
    </row>
    <row r="26" spans="1:72" x14ac:dyDescent="0.2">
      <c r="A26">
        <v>2013</v>
      </c>
      <c r="B26" s="40">
        <v>1.3</v>
      </c>
      <c r="D26" s="43">
        <f t="shared" si="6"/>
        <v>0.11394335230683679</v>
      </c>
      <c r="E26" s="16">
        <v>9</v>
      </c>
      <c r="I26" s="4">
        <v>0.317</v>
      </c>
      <c r="K26">
        <v>2013</v>
      </c>
      <c r="L26" s="41">
        <v>5.8</v>
      </c>
      <c r="N26" s="10">
        <f t="shared" si="7"/>
        <v>0.76342799356293722</v>
      </c>
      <c r="O26" s="1">
        <v>26</v>
      </c>
      <c r="S26" s="4">
        <v>0.61299999999999999</v>
      </c>
      <c r="U26">
        <v>2013</v>
      </c>
      <c r="W26" s="12">
        <v>8</v>
      </c>
      <c r="Y26" s="10">
        <f t="shared" si="8"/>
        <v>0.90308998699194354</v>
      </c>
      <c r="AA26">
        <v>14</v>
      </c>
      <c r="AD26" s="4">
        <v>4.0000000000000001E-3</v>
      </c>
      <c r="AE26">
        <v>2013</v>
      </c>
      <c r="AG26" s="41">
        <v>8</v>
      </c>
      <c r="AK26" s="10"/>
      <c r="AL26" s="42">
        <f t="shared" si="13"/>
        <v>0.90308998699194354</v>
      </c>
      <c r="AO26">
        <v>22</v>
      </c>
      <c r="AQ26" s="4">
        <v>7.0000000000000001E-3</v>
      </c>
      <c r="AR26">
        <v>2013</v>
      </c>
      <c r="AS26" s="41">
        <v>17</v>
      </c>
      <c r="AT26" s="41">
        <v>17</v>
      </c>
      <c r="AY26" s="42">
        <f t="shared" si="12"/>
        <v>1.2304489213782739</v>
      </c>
      <c r="BB26">
        <v>23</v>
      </c>
      <c r="BC26" s="4">
        <v>1.0999999999999999E-2</v>
      </c>
      <c r="BE26" s="4">
        <v>1.0999999999999999E-2</v>
      </c>
      <c r="BG26" s="27">
        <v>2013</v>
      </c>
      <c r="BH26" s="41">
        <v>18.8</v>
      </c>
      <c r="BI26" s="12"/>
      <c r="BJ26" s="42">
        <f t="shared" si="9"/>
        <v>1.2741578492636798</v>
      </c>
      <c r="BL26">
        <v>20</v>
      </c>
      <c r="BO26" s="4">
        <v>3.5999999999999997E-2</v>
      </c>
    </row>
    <row r="27" spans="1:72" x14ac:dyDescent="0.2">
      <c r="A27">
        <v>2014</v>
      </c>
      <c r="B27" s="7">
        <v>1</v>
      </c>
      <c r="D27" s="43">
        <f t="shared" si="6"/>
        <v>0</v>
      </c>
      <c r="E27" s="16">
        <v>7</v>
      </c>
      <c r="I27" s="4">
        <v>0.45400000000000001</v>
      </c>
      <c r="K27">
        <v>2014</v>
      </c>
      <c r="L27" s="8">
        <v>3.9</v>
      </c>
      <c r="N27" s="10">
        <f t="shared" si="7"/>
        <v>0.59106460702649921</v>
      </c>
      <c r="O27" s="1">
        <v>25</v>
      </c>
      <c r="S27" s="4">
        <v>0.54</v>
      </c>
      <c r="U27">
        <v>2014</v>
      </c>
      <c r="W27" s="12">
        <v>15.5</v>
      </c>
      <c r="Y27" s="10">
        <f t="shared" si="8"/>
        <v>1.1903316981702914</v>
      </c>
      <c r="AA27">
        <v>13</v>
      </c>
      <c r="AD27" s="4">
        <v>7.0000000000000001E-3</v>
      </c>
      <c r="AE27">
        <v>2014</v>
      </c>
      <c r="AG27" s="8">
        <v>15.5</v>
      </c>
      <c r="AK27" s="10"/>
      <c r="AL27" s="10">
        <f t="shared" si="13"/>
        <v>1.1903316981702914</v>
      </c>
      <c r="AO27">
        <v>23</v>
      </c>
      <c r="AQ27" s="4">
        <v>4.0000000000000001E-3</v>
      </c>
      <c r="AR27">
        <v>2014</v>
      </c>
      <c r="AS27" s="8">
        <v>23.5</v>
      </c>
      <c r="AT27" s="1">
        <v>23.5</v>
      </c>
      <c r="AY27" s="42">
        <f t="shared" si="12"/>
        <v>1.3710678622717363</v>
      </c>
      <c r="BB27">
        <v>23</v>
      </c>
      <c r="BC27" s="4">
        <v>4.0000000000000001E-3</v>
      </c>
      <c r="BE27" s="4">
        <v>4.0000000000000001E-3</v>
      </c>
      <c r="BG27" s="27">
        <v>2014</v>
      </c>
      <c r="BH27" s="8">
        <v>4.2</v>
      </c>
      <c r="BJ27" s="10">
        <f t="shared" si="9"/>
        <v>0.62324929039790045</v>
      </c>
      <c r="BL27">
        <v>21</v>
      </c>
      <c r="BO27" s="4">
        <v>4.1000000000000002E-2</v>
      </c>
    </row>
    <row r="28" spans="1:72" x14ac:dyDescent="0.2">
      <c r="A28">
        <v>2015</v>
      </c>
      <c r="B28" s="7">
        <v>71.3</v>
      </c>
      <c r="D28" s="43">
        <f t="shared" si="6"/>
        <v>1.8530895298518655</v>
      </c>
      <c r="E28" s="16">
        <v>19</v>
      </c>
      <c r="I28" s="4">
        <v>0.249</v>
      </c>
      <c r="K28">
        <v>2015</v>
      </c>
      <c r="L28" s="8">
        <v>86.2</v>
      </c>
      <c r="N28" s="10">
        <f t="shared" si="7"/>
        <v>1.9355072658247128</v>
      </c>
      <c r="O28" s="1">
        <v>26</v>
      </c>
      <c r="S28" s="4">
        <v>0.47799999999999998</v>
      </c>
      <c r="U28">
        <v>2015</v>
      </c>
      <c r="W28" s="12">
        <v>671</v>
      </c>
      <c r="Y28" s="10">
        <f t="shared" si="8"/>
        <v>2.8267225201689921</v>
      </c>
      <c r="AA28">
        <v>25</v>
      </c>
      <c r="AD28" s="4">
        <v>5.8000000000000003E-2</v>
      </c>
      <c r="AE28">
        <v>2015</v>
      </c>
      <c r="AG28" s="8">
        <v>671</v>
      </c>
      <c r="AK28" s="10"/>
      <c r="AL28" s="10">
        <f t="shared" si="13"/>
        <v>2.8267225201689921</v>
      </c>
      <c r="AO28">
        <v>26</v>
      </c>
      <c r="AQ28" s="4">
        <v>4.2999999999999997E-2</v>
      </c>
      <c r="AR28">
        <v>2015</v>
      </c>
      <c r="AS28" s="8">
        <v>825</v>
      </c>
      <c r="AT28" s="8">
        <v>825</v>
      </c>
      <c r="AY28" s="42">
        <f t="shared" si="12"/>
        <v>2.916453948549925</v>
      </c>
      <c r="BB28">
        <v>26</v>
      </c>
      <c r="BC28" s="4">
        <v>3.6999999999999998E-2</v>
      </c>
      <c r="BE28" s="4">
        <v>3.6999999999999998E-2</v>
      </c>
      <c r="BG28" s="27">
        <v>2015</v>
      </c>
      <c r="BH28" s="8">
        <v>247.3</v>
      </c>
      <c r="BJ28" s="10">
        <f t="shared" si="9"/>
        <v>2.3932241163612975</v>
      </c>
      <c r="BL28">
        <v>26</v>
      </c>
      <c r="BO28" s="4">
        <v>9.2999999999999999E-2</v>
      </c>
    </row>
    <row r="29" spans="1:72" x14ac:dyDescent="0.2">
      <c r="A29">
        <v>2016</v>
      </c>
      <c r="B29" s="7">
        <v>64.2</v>
      </c>
      <c r="D29" s="5">
        <f t="shared" si="6"/>
        <v>1.8075350280688534</v>
      </c>
      <c r="E29" s="16">
        <v>23</v>
      </c>
      <c r="I29" s="4">
        <v>0.155</v>
      </c>
      <c r="K29">
        <v>2016</v>
      </c>
      <c r="L29" s="8">
        <v>74.2</v>
      </c>
      <c r="N29" s="10">
        <f t="shared" si="7"/>
        <v>1.8704039052790271</v>
      </c>
      <c r="O29" s="1">
        <v>26</v>
      </c>
      <c r="P29" s="6"/>
      <c r="S29" s="4">
        <v>0.32100000000000001</v>
      </c>
      <c r="U29">
        <v>2016</v>
      </c>
      <c r="W29" s="12">
        <v>780</v>
      </c>
      <c r="Y29" s="6">
        <f t="shared" si="8"/>
        <v>2.8920946026904804</v>
      </c>
      <c r="AA29">
        <v>26</v>
      </c>
      <c r="AD29" s="4">
        <v>2.2700000000000001E-2</v>
      </c>
      <c r="AE29">
        <v>2016</v>
      </c>
      <c r="AG29" s="8">
        <v>780</v>
      </c>
      <c r="AL29" s="10">
        <f t="shared" si="13"/>
        <v>2.8920946026904804</v>
      </c>
      <c r="AO29">
        <v>26</v>
      </c>
      <c r="AQ29" s="4">
        <v>0.01</v>
      </c>
      <c r="AR29">
        <v>2016</v>
      </c>
      <c r="AS29" s="8">
        <v>916</v>
      </c>
      <c r="AT29" s="8">
        <v>916</v>
      </c>
      <c r="AY29" s="42">
        <f t="shared" si="12"/>
        <v>2.9618954736678504</v>
      </c>
      <c r="BB29">
        <v>26</v>
      </c>
      <c r="BC29" s="4">
        <v>1.6E-2</v>
      </c>
      <c r="BE29" s="4">
        <v>1.6E-2</v>
      </c>
      <c r="BG29" s="27">
        <v>2016</v>
      </c>
      <c r="BH29" s="8">
        <v>221.9</v>
      </c>
      <c r="BJ29" s="10">
        <f t="shared" si="9"/>
        <v>2.3461573022320081</v>
      </c>
      <c r="BL29">
        <v>26</v>
      </c>
      <c r="BO29" s="4">
        <v>4.8399999999999999E-2</v>
      </c>
    </row>
    <row r="30" spans="1:72" x14ac:dyDescent="0.2">
      <c r="A30">
        <v>2017</v>
      </c>
      <c r="B30" s="7">
        <v>19.899999999999999</v>
      </c>
      <c r="D30" s="5">
        <f t="shared" si="6"/>
        <v>1.2988530764097066</v>
      </c>
      <c r="E30" s="16">
        <v>19</v>
      </c>
      <c r="I30" s="4">
        <v>0.28499999999999998</v>
      </c>
      <c r="K30">
        <v>2017</v>
      </c>
      <c r="L30" s="7">
        <v>17.8</v>
      </c>
      <c r="N30" s="10">
        <f t="shared" si="7"/>
        <v>1.2504200023088941</v>
      </c>
      <c r="O30" s="1">
        <v>26</v>
      </c>
      <c r="P30" s="6"/>
      <c r="S30" s="4">
        <v>0.46</v>
      </c>
      <c r="U30">
        <v>2017</v>
      </c>
      <c r="W30" s="12">
        <v>142</v>
      </c>
      <c r="Y30" s="6">
        <f t="shared" si="8"/>
        <v>2.1522883443830563</v>
      </c>
      <c r="AA30">
        <v>24</v>
      </c>
      <c r="AD30" s="4">
        <v>2.8000000000000001E-2</v>
      </c>
      <c r="AE30">
        <v>2017</v>
      </c>
      <c r="AG30" s="8">
        <v>142</v>
      </c>
      <c r="AL30" s="10">
        <f t="shared" si="13"/>
        <v>2.1522883443830563</v>
      </c>
      <c r="AO30">
        <v>26</v>
      </c>
      <c r="AQ30" s="4">
        <v>1.7000000000000001E-2</v>
      </c>
      <c r="AR30">
        <v>2017</v>
      </c>
      <c r="AS30" s="8">
        <v>160</v>
      </c>
      <c r="AT30" s="8">
        <v>160</v>
      </c>
      <c r="AY30" s="42">
        <f t="shared" si="12"/>
        <v>2.2041199826559246</v>
      </c>
      <c r="BB30">
        <v>26</v>
      </c>
      <c r="BC30" s="4">
        <v>1.6E-2</v>
      </c>
      <c r="BE30" s="4">
        <v>1.6E-2</v>
      </c>
      <c r="BG30" s="27">
        <v>2017</v>
      </c>
      <c r="BH30" s="7">
        <f>11886/365</f>
        <v>32.564383561643837</v>
      </c>
      <c r="BJ30" s="10">
        <f t="shared" si="9"/>
        <v>1.5127428614657159</v>
      </c>
      <c r="BL30">
        <v>26</v>
      </c>
      <c r="BO30" s="4">
        <v>5.0999999999999997E-2</v>
      </c>
    </row>
    <row r="31" spans="1:72" x14ac:dyDescent="0.2">
      <c r="A31">
        <v>2018</v>
      </c>
      <c r="B31" s="7">
        <v>20.149999999999999</v>
      </c>
      <c r="D31" s="5">
        <f t="shared" si="6"/>
        <v>1.3042750504771283</v>
      </c>
      <c r="E31" s="16">
        <v>19</v>
      </c>
      <c r="I31" s="4">
        <v>0.23400000000000001</v>
      </c>
      <c r="K31">
        <v>2018</v>
      </c>
      <c r="L31" s="7">
        <v>26.55</v>
      </c>
      <c r="N31" s="10">
        <f t="shared" si="7"/>
        <v>1.424064525417488</v>
      </c>
      <c r="O31" s="1">
        <v>26</v>
      </c>
      <c r="P31" s="6"/>
      <c r="S31" s="4">
        <v>0.44600000000000001</v>
      </c>
      <c r="U31">
        <v>2018</v>
      </c>
      <c r="W31" s="12">
        <v>476</v>
      </c>
      <c r="Y31" s="6">
        <f t="shared" si="8"/>
        <v>2.6776069527204931</v>
      </c>
      <c r="AA31">
        <v>20</v>
      </c>
      <c r="AD31" s="4">
        <v>0.03</v>
      </c>
      <c r="AE31">
        <v>2018</v>
      </c>
      <c r="AG31" s="8">
        <v>476</v>
      </c>
      <c r="AL31" s="10">
        <f t="shared" si="13"/>
        <v>2.6776069527204931</v>
      </c>
      <c r="AO31">
        <v>26</v>
      </c>
      <c r="AQ31" s="4">
        <v>1.7999999999999999E-2</v>
      </c>
      <c r="AR31">
        <v>2018</v>
      </c>
      <c r="AS31" s="8">
        <v>528</v>
      </c>
      <c r="AT31" s="8">
        <v>528</v>
      </c>
      <c r="AY31" s="42">
        <f t="shared" si="12"/>
        <v>2.7226339225338121</v>
      </c>
      <c r="BB31">
        <v>26</v>
      </c>
      <c r="BC31" s="4">
        <v>1.4999999999999999E-2</v>
      </c>
      <c r="BE31" s="4">
        <v>1.4999999999999999E-2</v>
      </c>
      <c r="BG31" s="27">
        <v>2018</v>
      </c>
      <c r="BH31" s="7">
        <v>95.36</v>
      </c>
      <c r="BJ31" s="10">
        <f t="shared" si="9"/>
        <v>1.9793662423961611</v>
      </c>
      <c r="BL31">
        <v>24</v>
      </c>
      <c r="BO31" s="4">
        <v>6.4000000000000001E-2</v>
      </c>
    </row>
    <row r="32" spans="1:72" x14ac:dyDescent="0.2">
      <c r="A32">
        <v>2019</v>
      </c>
      <c r="B32" s="7">
        <v>18.899999999999999</v>
      </c>
      <c r="D32" s="5">
        <f t="shared" si="6"/>
        <v>1.2764618041732441</v>
      </c>
      <c r="E32" s="16">
        <v>22</v>
      </c>
      <c r="I32" s="4">
        <v>0.214</v>
      </c>
      <c r="K32">
        <v>2019</v>
      </c>
      <c r="L32" s="7">
        <v>33</v>
      </c>
      <c r="N32" s="10">
        <f t="shared" si="7"/>
        <v>1.5185139398778875</v>
      </c>
      <c r="O32" s="1">
        <v>26</v>
      </c>
      <c r="P32" s="6"/>
      <c r="S32" s="4">
        <v>0.47899999999999998</v>
      </c>
      <c r="U32">
        <v>2019</v>
      </c>
      <c r="W32" s="12">
        <v>474</v>
      </c>
      <c r="Y32" s="6">
        <f t="shared" si="8"/>
        <v>2.6757783416740852</v>
      </c>
      <c r="AA32">
        <v>26</v>
      </c>
      <c r="AD32" s="4">
        <v>3.2792000000000002E-2</v>
      </c>
      <c r="AE32">
        <v>2019</v>
      </c>
      <c r="AG32" s="8">
        <v>474</v>
      </c>
      <c r="AL32" s="10">
        <f t="shared" si="13"/>
        <v>2.6757783416740852</v>
      </c>
      <c r="AO32">
        <v>26</v>
      </c>
      <c r="AQ32" s="4">
        <v>2.6027000000000002E-2</v>
      </c>
      <c r="AR32">
        <v>2019</v>
      </c>
      <c r="AS32" s="8">
        <v>524</v>
      </c>
      <c r="AT32" s="8">
        <v>524</v>
      </c>
      <c r="AY32" s="42">
        <f t="shared" si="12"/>
        <v>2.7193312869837265</v>
      </c>
      <c r="BB32">
        <v>26</v>
      </c>
      <c r="BC32" s="4">
        <v>2.0965000000000001E-2</v>
      </c>
      <c r="BE32" s="4">
        <v>2.1000000000000001E-2</v>
      </c>
      <c r="BG32" s="27">
        <v>2019</v>
      </c>
      <c r="BH32" s="7">
        <v>174.1</v>
      </c>
      <c r="BJ32" s="10">
        <f t="shared" si="9"/>
        <v>2.2407987711173312</v>
      </c>
      <c r="BL32">
        <v>26</v>
      </c>
      <c r="BO32" s="4">
        <v>0.10771500000000001</v>
      </c>
    </row>
    <row r="33" spans="1:67" x14ac:dyDescent="0.2">
      <c r="B33" s="46" t="s">
        <v>33</v>
      </c>
      <c r="C33" s="47"/>
      <c r="D33" s="48"/>
      <c r="E33" s="49"/>
      <c r="F33" s="47"/>
      <c r="G33" s="47"/>
      <c r="H33" s="47"/>
      <c r="I33" s="50"/>
      <c r="J33" s="47"/>
      <c r="L33" s="8"/>
      <c r="N33" s="6"/>
      <c r="P33" s="6"/>
      <c r="S33" s="4"/>
      <c r="W33" s="12"/>
      <c r="Y33" s="6"/>
      <c r="AD33" s="4"/>
      <c r="AG33" s="8"/>
      <c r="AL33" s="6"/>
      <c r="AQ33" s="4"/>
      <c r="AS33" s="8"/>
      <c r="AY33" s="28"/>
      <c r="BC33" s="4"/>
      <c r="BE33" s="4"/>
      <c r="BG33" s="27"/>
      <c r="BH33" s="8"/>
      <c r="BJ33" s="10"/>
      <c r="BO33" s="4"/>
    </row>
    <row r="34" spans="1:67" x14ac:dyDescent="0.2">
      <c r="Y34" s="6"/>
      <c r="AE34" t="s">
        <v>22</v>
      </c>
      <c r="AF34" s="1" t="s">
        <v>23</v>
      </c>
      <c r="AG34" s="20" t="s">
        <v>24</v>
      </c>
      <c r="AH34" s="1" t="s">
        <v>25</v>
      </c>
      <c r="AI34" s="1" t="s">
        <v>26</v>
      </c>
      <c r="BG34" t="s">
        <v>22</v>
      </c>
      <c r="BH34" t="s">
        <v>23</v>
      </c>
      <c r="BI34" t="s">
        <v>24</v>
      </c>
      <c r="BJ34" t="s">
        <v>25</v>
      </c>
      <c r="BK34" t="s">
        <v>26</v>
      </c>
    </row>
    <row r="35" spans="1:67" x14ac:dyDescent="0.2">
      <c r="A35" t="s">
        <v>22</v>
      </c>
      <c r="B35" t="s">
        <v>23</v>
      </c>
      <c r="C35" t="s">
        <v>24</v>
      </c>
      <c r="D35" t="s">
        <v>25</v>
      </c>
      <c r="E35" t="s">
        <v>26</v>
      </c>
      <c r="K35" t="s">
        <v>22</v>
      </c>
      <c r="L35" s="1" t="s">
        <v>23</v>
      </c>
      <c r="M35" s="1" t="s">
        <v>24</v>
      </c>
      <c r="N35" s="1" t="s">
        <v>25</v>
      </c>
      <c r="O35" s="1" t="s">
        <v>26</v>
      </c>
      <c r="AF35" s="27"/>
      <c r="AG35" s="16"/>
      <c r="AR35" t="s">
        <v>22</v>
      </c>
      <c r="AS35" s="1" t="s">
        <v>23</v>
      </c>
      <c r="AT35" s="1" t="s">
        <v>24</v>
      </c>
      <c r="AU35" s="1" t="s">
        <v>25</v>
      </c>
      <c r="AV35" s="1" t="s">
        <v>26</v>
      </c>
    </row>
    <row r="36" spans="1:67" x14ac:dyDescent="0.2">
      <c r="AE36">
        <v>1</v>
      </c>
      <c r="AF36" s="27" t="s">
        <v>29</v>
      </c>
      <c r="AG36" s="16">
        <v>1995</v>
      </c>
      <c r="BG36">
        <v>1</v>
      </c>
      <c r="BH36" t="s">
        <v>32</v>
      </c>
      <c r="BI36">
        <v>1992</v>
      </c>
      <c r="BJ36">
        <v>273525597.87</v>
      </c>
      <c r="BK36">
        <v>2592000</v>
      </c>
      <c r="BL36" s="5">
        <f>BJ36/BK36</f>
        <v>105.5268510300926</v>
      </c>
    </row>
    <row r="37" spans="1:67" x14ac:dyDescent="0.2">
      <c r="A37">
        <v>1</v>
      </c>
      <c r="B37" t="s">
        <v>27</v>
      </c>
      <c r="C37">
        <v>1997</v>
      </c>
      <c r="D37">
        <v>1197601168.23</v>
      </c>
      <c r="E37">
        <v>28554300</v>
      </c>
      <c r="F37" s="5">
        <f>D37/E37</f>
        <v>41.94118462823463</v>
      </c>
      <c r="K37">
        <v>1</v>
      </c>
      <c r="L37" s="1" t="s">
        <v>28</v>
      </c>
      <c r="M37" s="27">
        <v>1993</v>
      </c>
      <c r="N37" s="1">
        <v>25326897</v>
      </c>
      <c r="O37" s="1">
        <v>2592000</v>
      </c>
      <c r="P37" s="5">
        <f t="shared" ref="P37:P58" si="14">N37/O37</f>
        <v>9.7711793981481474</v>
      </c>
      <c r="AE37">
        <v>2</v>
      </c>
      <c r="AF37" s="27" t="s">
        <v>29</v>
      </c>
      <c r="AG37" s="16">
        <v>1996</v>
      </c>
      <c r="AH37" s="1">
        <v>4829328581.5100002</v>
      </c>
      <c r="AI37" s="1">
        <v>31622400</v>
      </c>
      <c r="AJ37" s="1">
        <f t="shared" ref="AJ37:AJ50" si="15">AH37/AI37</f>
        <v>152.71859762415249</v>
      </c>
      <c r="AR37">
        <v>1</v>
      </c>
      <c r="AS37" s="1" t="s">
        <v>31</v>
      </c>
      <c r="AT37" s="27">
        <v>1995</v>
      </c>
      <c r="BG37">
        <v>2</v>
      </c>
      <c r="BH37" t="s">
        <v>32</v>
      </c>
      <c r="BI37">
        <v>1993</v>
      </c>
      <c r="BJ37">
        <v>2532773240.9400001</v>
      </c>
      <c r="BK37">
        <v>31536000</v>
      </c>
      <c r="BL37" s="5">
        <f t="shared" ref="BL37:BL55" si="16">BJ37/BK37</f>
        <v>80.313712612252672</v>
      </c>
    </row>
    <row r="38" spans="1:67" x14ac:dyDescent="0.2">
      <c r="A38">
        <v>2</v>
      </c>
      <c r="B38" t="s">
        <v>27</v>
      </c>
      <c r="C38">
        <v>1998</v>
      </c>
      <c r="D38">
        <v>554629904.38</v>
      </c>
      <c r="E38">
        <v>31536000</v>
      </c>
      <c r="F38" s="5">
        <f t="shared" ref="F38:F51" si="17">D38/E38</f>
        <v>17.587198895865043</v>
      </c>
      <c r="K38">
        <v>2</v>
      </c>
      <c r="L38" s="1" t="s">
        <v>28</v>
      </c>
      <c r="M38" s="27">
        <v>1994</v>
      </c>
      <c r="N38" s="1">
        <v>878678276.55999994</v>
      </c>
      <c r="O38" s="1">
        <v>31536000</v>
      </c>
      <c r="P38" s="5">
        <f t="shared" si="14"/>
        <v>27.862705370370367</v>
      </c>
      <c r="AE38">
        <v>3</v>
      </c>
      <c r="AF38" s="27" t="s">
        <v>29</v>
      </c>
      <c r="AG38" s="16">
        <v>1997</v>
      </c>
      <c r="AH38" s="1">
        <v>22230266204.360001</v>
      </c>
      <c r="AI38" s="1">
        <v>31536000</v>
      </c>
      <c r="AJ38" s="1">
        <f t="shared" si="15"/>
        <v>704.91711708396758</v>
      </c>
      <c r="AR38">
        <v>2</v>
      </c>
      <c r="AS38" s="1" t="s">
        <v>31</v>
      </c>
      <c r="AT38" s="27">
        <v>1996</v>
      </c>
      <c r="AU38" s="1">
        <v>6384738365.6000004</v>
      </c>
      <c r="AV38" s="1">
        <v>31622400</v>
      </c>
      <c r="AW38" s="1">
        <f t="shared" ref="AW38:AW53" si="18">AU38/AV38</f>
        <v>201.90555952742361</v>
      </c>
      <c r="BG38">
        <v>3</v>
      </c>
      <c r="BH38" t="s">
        <v>32</v>
      </c>
      <c r="BI38">
        <v>1994</v>
      </c>
      <c r="BJ38">
        <v>3495036863.1199999</v>
      </c>
      <c r="BK38">
        <v>31536000</v>
      </c>
      <c r="BL38" s="5">
        <f t="shared" si="16"/>
        <v>110.8268919051243</v>
      </c>
    </row>
    <row r="39" spans="1:67" x14ac:dyDescent="0.2">
      <c r="A39">
        <v>3</v>
      </c>
      <c r="B39" t="s">
        <v>27</v>
      </c>
      <c r="C39">
        <v>1999</v>
      </c>
      <c r="D39">
        <v>42061479.640000001</v>
      </c>
      <c r="E39">
        <v>31536000</v>
      </c>
      <c r="F39" s="5">
        <f t="shared" si="17"/>
        <v>1.3337607699137495</v>
      </c>
      <c r="K39">
        <v>3</v>
      </c>
      <c r="L39" s="1" t="s">
        <v>28</v>
      </c>
      <c r="M39" s="27">
        <v>1995</v>
      </c>
      <c r="N39" s="1">
        <v>992515644.94000006</v>
      </c>
      <c r="O39" s="1">
        <v>31536000</v>
      </c>
      <c r="P39" s="5">
        <f t="shared" si="14"/>
        <v>31.472464641679352</v>
      </c>
      <c r="AE39">
        <v>4</v>
      </c>
      <c r="AF39" s="27" t="s">
        <v>29</v>
      </c>
      <c r="AG39" s="16">
        <v>1998</v>
      </c>
      <c r="AH39" s="1">
        <v>10253201765.690001</v>
      </c>
      <c r="AI39" s="1">
        <v>31536000</v>
      </c>
      <c r="AJ39" s="1">
        <f t="shared" si="15"/>
        <v>325.12689515759769</v>
      </c>
      <c r="AR39">
        <v>3</v>
      </c>
      <c r="AS39" s="1" t="s">
        <v>31</v>
      </c>
      <c r="AT39" s="27">
        <v>1997</v>
      </c>
      <c r="AU39" s="1">
        <v>31469181415.700001</v>
      </c>
      <c r="AV39" s="1">
        <v>31536000</v>
      </c>
      <c r="AW39" s="1">
        <f t="shared" si="18"/>
        <v>997.88119659119741</v>
      </c>
      <c r="BG39">
        <v>4</v>
      </c>
      <c r="BH39" t="s">
        <v>32</v>
      </c>
      <c r="BI39">
        <v>1995</v>
      </c>
      <c r="BJ39">
        <v>4356225208.1599998</v>
      </c>
      <c r="BK39">
        <v>31536000</v>
      </c>
      <c r="BL39" s="5">
        <f t="shared" si="16"/>
        <v>138.13499518518518</v>
      </c>
    </row>
    <row r="40" spans="1:67" x14ac:dyDescent="0.2">
      <c r="A40">
        <v>4</v>
      </c>
      <c r="B40" t="s">
        <v>27</v>
      </c>
      <c r="C40">
        <v>2000</v>
      </c>
      <c r="D40">
        <v>22078849.640000001</v>
      </c>
      <c r="E40">
        <v>31622400</v>
      </c>
      <c r="F40" s="5">
        <f t="shared" si="17"/>
        <v>0.69820284481886263</v>
      </c>
      <c r="K40">
        <v>4</v>
      </c>
      <c r="L40" s="1" t="s">
        <v>28</v>
      </c>
      <c r="M40" s="27">
        <v>1996</v>
      </c>
      <c r="N40" s="1">
        <v>1139080001.29</v>
      </c>
      <c r="O40" s="1">
        <v>31622400</v>
      </c>
      <c r="P40" s="5">
        <f t="shared" si="14"/>
        <v>36.021301396794676</v>
      </c>
      <c r="AE40">
        <v>5</v>
      </c>
      <c r="AF40" s="27" t="s">
        <v>29</v>
      </c>
      <c r="AG40" s="16">
        <v>1999</v>
      </c>
      <c r="AH40" s="1">
        <v>643384989.10000002</v>
      </c>
      <c r="AI40" s="1">
        <v>31536000</v>
      </c>
      <c r="AJ40" s="1">
        <f t="shared" si="15"/>
        <v>20.401604169837647</v>
      </c>
      <c r="AR40">
        <v>4</v>
      </c>
      <c r="AS40" s="1" t="s">
        <v>31</v>
      </c>
      <c r="AT40" s="27">
        <v>1998</v>
      </c>
      <c r="AU40" s="1">
        <v>12355391769</v>
      </c>
      <c r="AV40" s="1">
        <v>31536000</v>
      </c>
      <c r="AW40" s="1">
        <f t="shared" si="18"/>
        <v>391.78690287290715</v>
      </c>
      <c r="BG40">
        <v>5</v>
      </c>
      <c r="BH40" t="s">
        <v>32</v>
      </c>
      <c r="BI40">
        <v>1996</v>
      </c>
      <c r="BJ40">
        <v>2080788313.5</v>
      </c>
      <c r="BK40">
        <v>31622400</v>
      </c>
      <c r="BL40" s="5">
        <f t="shared" si="16"/>
        <v>65.801087630919852</v>
      </c>
    </row>
    <row r="41" spans="1:67" x14ac:dyDescent="0.2">
      <c r="A41">
        <v>5</v>
      </c>
      <c r="B41" t="s">
        <v>27</v>
      </c>
      <c r="C41">
        <v>2001</v>
      </c>
      <c r="D41">
        <v>382198780.56999999</v>
      </c>
      <c r="E41">
        <v>31536000</v>
      </c>
      <c r="F41" s="5">
        <f t="shared" si="17"/>
        <v>12.119443828323186</v>
      </c>
      <c r="K41">
        <v>5</v>
      </c>
      <c r="L41" s="1" t="s">
        <v>28</v>
      </c>
      <c r="M41" s="27">
        <v>1997</v>
      </c>
      <c r="N41" s="1">
        <v>1381731125.01</v>
      </c>
      <c r="O41" s="1">
        <v>31536000</v>
      </c>
      <c r="P41" s="5">
        <f t="shared" si="14"/>
        <v>43.814406551560118</v>
      </c>
      <c r="AE41">
        <v>6</v>
      </c>
      <c r="AF41" s="27" t="s">
        <v>29</v>
      </c>
      <c r="AG41" s="16">
        <v>2000</v>
      </c>
      <c r="AH41" s="1">
        <v>1727152037.3</v>
      </c>
      <c r="AI41" s="1">
        <v>31622400</v>
      </c>
      <c r="AJ41" s="1">
        <f t="shared" si="15"/>
        <v>54.617993488792756</v>
      </c>
      <c r="AR41">
        <v>5</v>
      </c>
      <c r="AS41" s="1" t="s">
        <v>31</v>
      </c>
      <c r="AT41" s="27">
        <v>1999</v>
      </c>
      <c r="AU41" s="1">
        <v>1088185782</v>
      </c>
      <c r="AV41" s="1">
        <v>31536000</v>
      </c>
      <c r="AW41" s="1">
        <f t="shared" si="18"/>
        <v>34.506144786910198</v>
      </c>
      <c r="BG41">
        <v>6</v>
      </c>
      <c r="BH41" t="s">
        <v>32</v>
      </c>
      <c r="BI41">
        <v>1997</v>
      </c>
      <c r="BJ41">
        <v>7106729082.2299995</v>
      </c>
      <c r="BK41">
        <v>31536000</v>
      </c>
      <c r="BL41" s="5">
        <f t="shared" si="16"/>
        <v>225.35290088248351</v>
      </c>
    </row>
    <row r="42" spans="1:67" x14ac:dyDescent="0.2">
      <c r="A42">
        <v>6</v>
      </c>
      <c r="B42" t="s">
        <v>27</v>
      </c>
      <c r="C42">
        <v>2002</v>
      </c>
      <c r="D42">
        <v>143981426.53999999</v>
      </c>
      <c r="E42">
        <v>31536000</v>
      </c>
      <c r="F42" s="5">
        <f t="shared" si="17"/>
        <v>4.5656210851090817</v>
      </c>
      <c r="K42">
        <v>6</v>
      </c>
      <c r="L42" s="1" t="s">
        <v>28</v>
      </c>
      <c r="M42" s="27">
        <v>1998</v>
      </c>
      <c r="N42" s="1">
        <v>802475437.49000001</v>
      </c>
      <c r="O42" s="1">
        <v>31536000</v>
      </c>
      <c r="P42" s="5">
        <f t="shared" si="14"/>
        <v>25.446329194888381</v>
      </c>
      <c r="AE42">
        <v>7</v>
      </c>
      <c r="AF42" s="27" t="s">
        <v>29</v>
      </c>
      <c r="AG42" s="16">
        <v>2001</v>
      </c>
      <c r="AH42" s="1">
        <v>6867889213.8100004</v>
      </c>
      <c r="AI42" s="1">
        <v>31536000</v>
      </c>
      <c r="AJ42" s="1">
        <f t="shared" si="15"/>
        <v>217.77933833745561</v>
      </c>
      <c r="AR42">
        <v>6</v>
      </c>
      <c r="AS42" s="1" t="s">
        <v>31</v>
      </c>
      <c r="AT42" s="27">
        <v>2000</v>
      </c>
      <c r="AU42" s="1">
        <v>1888503332.4000001</v>
      </c>
      <c r="AV42" s="1">
        <v>31622400</v>
      </c>
      <c r="AW42" s="1">
        <f t="shared" si="18"/>
        <v>59.720430214025505</v>
      </c>
      <c r="BG42">
        <v>7</v>
      </c>
      <c r="BH42" t="s">
        <v>32</v>
      </c>
      <c r="BI42">
        <v>1998</v>
      </c>
      <c r="BJ42">
        <v>2353519024.5799999</v>
      </c>
      <c r="BK42">
        <v>31536000</v>
      </c>
      <c r="BL42" s="5">
        <f t="shared" si="16"/>
        <v>74.629598699264335</v>
      </c>
    </row>
    <row r="43" spans="1:67" x14ac:dyDescent="0.2">
      <c r="A43">
        <v>7</v>
      </c>
      <c r="B43" t="s">
        <v>27</v>
      </c>
      <c r="C43">
        <v>2003</v>
      </c>
      <c r="D43">
        <v>63631505.710000001</v>
      </c>
      <c r="E43">
        <v>31536000</v>
      </c>
      <c r="F43" s="5">
        <f t="shared" si="17"/>
        <v>2.0177418096778283</v>
      </c>
      <c r="K43">
        <v>7</v>
      </c>
      <c r="L43" s="1" t="s">
        <v>28</v>
      </c>
      <c r="M43" s="27">
        <v>1999</v>
      </c>
      <c r="N43" s="1">
        <v>224049316.58000001</v>
      </c>
      <c r="O43" s="1">
        <v>31536000</v>
      </c>
      <c r="P43" s="5">
        <f t="shared" si="14"/>
        <v>7.1045572228564184</v>
      </c>
      <c r="AE43">
        <v>8</v>
      </c>
      <c r="AF43" s="27" t="s">
        <v>29</v>
      </c>
      <c r="AG43" s="16">
        <v>2002</v>
      </c>
      <c r="AH43" s="1">
        <v>5069946767.4700003</v>
      </c>
      <c r="AI43" s="1">
        <v>31536000</v>
      </c>
      <c r="AJ43" s="1">
        <f t="shared" si="15"/>
        <v>160.7669573652334</v>
      </c>
      <c r="AR43">
        <v>7</v>
      </c>
      <c r="AS43" s="1" t="s">
        <v>31</v>
      </c>
      <c r="AT43" s="27">
        <v>2001</v>
      </c>
      <c r="AU43" s="1">
        <v>10598749192</v>
      </c>
      <c r="AV43" s="1">
        <v>31536000</v>
      </c>
      <c r="AW43" s="1">
        <f t="shared" si="18"/>
        <v>336.08413216641299</v>
      </c>
      <c r="BG43">
        <v>8</v>
      </c>
      <c r="BH43" t="s">
        <v>32</v>
      </c>
      <c r="BI43">
        <v>1999</v>
      </c>
      <c r="BJ43">
        <v>133692954.27</v>
      </c>
      <c r="BK43">
        <v>31536000</v>
      </c>
      <c r="BL43" s="5">
        <f t="shared" si="16"/>
        <v>4.2393757695966512</v>
      </c>
    </row>
    <row r="44" spans="1:67" x14ac:dyDescent="0.2">
      <c r="A44">
        <v>8</v>
      </c>
      <c r="B44" t="s">
        <v>27</v>
      </c>
      <c r="C44">
        <v>2004</v>
      </c>
      <c r="D44">
        <v>232647308.41</v>
      </c>
      <c r="E44">
        <v>31622400</v>
      </c>
      <c r="F44" s="5">
        <f t="shared" si="17"/>
        <v>7.3570414772439792</v>
      </c>
      <c r="K44">
        <v>8</v>
      </c>
      <c r="L44" s="1" t="s">
        <v>28</v>
      </c>
      <c r="M44" s="27">
        <v>2000</v>
      </c>
      <c r="N44" s="1">
        <v>187678167.03999999</v>
      </c>
      <c r="O44" s="1">
        <v>31622400</v>
      </c>
      <c r="P44" s="5">
        <f t="shared" si="14"/>
        <v>5.9349754300748829</v>
      </c>
      <c r="AE44">
        <v>9</v>
      </c>
      <c r="AF44" s="27" t="s">
        <v>29</v>
      </c>
      <c r="AG44" s="16">
        <v>2003</v>
      </c>
      <c r="AH44" s="1">
        <v>2821632519.27</v>
      </c>
      <c r="AI44" s="1">
        <v>31536000</v>
      </c>
      <c r="AJ44" s="1">
        <f t="shared" si="15"/>
        <v>89.473380240677315</v>
      </c>
      <c r="AR44">
        <v>8</v>
      </c>
      <c r="AS44" s="1" t="s">
        <v>31</v>
      </c>
      <c r="AT44" s="27">
        <v>2002</v>
      </c>
      <c r="AU44" s="1">
        <v>6385949373.1000004</v>
      </c>
      <c r="AV44" s="1">
        <v>31536000</v>
      </c>
      <c r="AW44" s="1">
        <f t="shared" si="18"/>
        <v>202.49712623985289</v>
      </c>
      <c r="BG44">
        <v>9</v>
      </c>
      <c r="BH44" t="s">
        <v>32</v>
      </c>
      <c r="BI44">
        <v>2000</v>
      </c>
      <c r="BJ44">
        <v>621731473.95000005</v>
      </c>
      <c r="BK44">
        <v>31622400</v>
      </c>
      <c r="BL44" s="5">
        <f t="shared" si="16"/>
        <v>19.661109654864909</v>
      </c>
    </row>
    <row r="45" spans="1:67" x14ac:dyDescent="0.2">
      <c r="A45">
        <v>9</v>
      </c>
      <c r="B45" t="s">
        <v>27</v>
      </c>
      <c r="C45">
        <v>2005</v>
      </c>
      <c r="D45">
        <v>37856682.549999997</v>
      </c>
      <c r="E45">
        <v>31536000</v>
      </c>
      <c r="F45" s="5">
        <f t="shared" si="17"/>
        <v>1.2004275288559105</v>
      </c>
      <c r="K45">
        <v>9</v>
      </c>
      <c r="L45" s="1" t="s">
        <v>28</v>
      </c>
      <c r="M45" s="27">
        <v>2001</v>
      </c>
      <c r="N45" s="1">
        <v>431626410.70999998</v>
      </c>
      <c r="O45" s="1">
        <v>31536000</v>
      </c>
      <c r="P45" s="5">
        <f t="shared" si="14"/>
        <v>13.686783698313038</v>
      </c>
      <c r="AE45">
        <v>10</v>
      </c>
      <c r="AF45" s="27" t="s">
        <v>29</v>
      </c>
      <c r="AG45" s="16">
        <v>2004</v>
      </c>
      <c r="AH45" s="1">
        <v>14933680979.280001</v>
      </c>
      <c r="AI45" s="1">
        <v>31622400</v>
      </c>
      <c r="AJ45" s="1">
        <f t="shared" si="15"/>
        <v>472.25008156496665</v>
      </c>
      <c r="AR45">
        <v>9</v>
      </c>
      <c r="AS45" s="1" t="s">
        <v>31</v>
      </c>
      <c r="AT45" s="27">
        <v>2003</v>
      </c>
      <c r="AU45" s="1">
        <v>3845110342.1999998</v>
      </c>
      <c r="AV45" s="1">
        <v>31536000</v>
      </c>
      <c r="AW45" s="1">
        <f t="shared" si="18"/>
        <v>121.92764910578386</v>
      </c>
      <c r="BG45">
        <v>10</v>
      </c>
      <c r="BH45" t="s">
        <v>32</v>
      </c>
      <c r="BI45">
        <v>2001</v>
      </c>
      <c r="BJ45">
        <v>2591024986.3600001</v>
      </c>
      <c r="BK45">
        <v>31536000</v>
      </c>
      <c r="BL45" s="5">
        <f t="shared" si="16"/>
        <v>82.160863342212082</v>
      </c>
    </row>
    <row r="46" spans="1:67" x14ac:dyDescent="0.2">
      <c r="A46">
        <v>10</v>
      </c>
      <c r="B46" t="s">
        <v>27</v>
      </c>
      <c r="C46">
        <v>2006</v>
      </c>
      <c r="D46">
        <v>49732401.5</v>
      </c>
      <c r="E46">
        <v>31536000</v>
      </c>
      <c r="F46" s="5">
        <f t="shared" si="17"/>
        <v>1.577004106418062</v>
      </c>
      <c r="K46">
        <v>10</v>
      </c>
      <c r="L46" s="1" t="s">
        <v>28</v>
      </c>
      <c r="M46" s="27">
        <v>2002</v>
      </c>
      <c r="N46" s="1">
        <v>241727685.84</v>
      </c>
      <c r="O46" s="1">
        <v>31536000</v>
      </c>
      <c r="P46" s="5">
        <f t="shared" si="14"/>
        <v>7.6651346347031968</v>
      </c>
      <c r="AE46">
        <v>11</v>
      </c>
      <c r="AF46" s="27" t="s">
        <v>29</v>
      </c>
      <c r="AG46" s="16">
        <v>2005</v>
      </c>
      <c r="AH46" s="1">
        <v>6210742147.3999996</v>
      </c>
      <c r="AI46" s="1">
        <v>31536000</v>
      </c>
      <c r="AJ46" s="1">
        <f t="shared" si="15"/>
        <v>196.94134155885337</v>
      </c>
      <c r="AR46">
        <v>10</v>
      </c>
      <c r="AS46" s="1" t="s">
        <v>31</v>
      </c>
      <c r="AT46" s="27">
        <v>2004</v>
      </c>
      <c r="AU46" s="1">
        <v>19262838574.599998</v>
      </c>
      <c r="AV46" s="1">
        <v>31622400</v>
      </c>
      <c r="AW46" s="1">
        <f t="shared" si="18"/>
        <v>609.15169546270988</v>
      </c>
      <c r="BG46">
        <v>11</v>
      </c>
      <c r="BH46" t="s">
        <v>32</v>
      </c>
      <c r="BI46">
        <v>2002</v>
      </c>
      <c r="BJ46">
        <v>1045325382.8</v>
      </c>
      <c r="BK46">
        <v>31536000</v>
      </c>
      <c r="BL46" s="5">
        <f t="shared" si="16"/>
        <v>33.147050443937083</v>
      </c>
    </row>
    <row r="47" spans="1:67" x14ac:dyDescent="0.2">
      <c r="A47">
        <v>11</v>
      </c>
      <c r="B47" t="s">
        <v>27</v>
      </c>
      <c r="C47">
        <v>2007</v>
      </c>
      <c r="D47">
        <v>737891300.99000001</v>
      </c>
      <c r="E47">
        <v>31536000</v>
      </c>
      <c r="F47" s="5">
        <f t="shared" si="17"/>
        <v>23.398379661022325</v>
      </c>
      <c r="K47">
        <v>11</v>
      </c>
      <c r="L47" s="1" t="s">
        <v>28</v>
      </c>
      <c r="M47" s="27">
        <v>2003</v>
      </c>
      <c r="N47" s="1">
        <v>201242585.21000001</v>
      </c>
      <c r="O47" s="1">
        <v>31536000</v>
      </c>
      <c r="P47" s="5">
        <f t="shared" si="14"/>
        <v>6.3813605152841202</v>
      </c>
      <c r="AE47">
        <v>12</v>
      </c>
      <c r="AF47" s="27" t="s">
        <v>29</v>
      </c>
      <c r="AG47" s="16">
        <v>2006</v>
      </c>
      <c r="AH47" s="1">
        <v>1229237078.3599999</v>
      </c>
      <c r="AI47" s="1">
        <v>31536000</v>
      </c>
      <c r="AJ47" s="1">
        <f t="shared" si="15"/>
        <v>38.978852053526126</v>
      </c>
      <c r="AR47">
        <v>11</v>
      </c>
      <c r="AS47" s="1" t="s">
        <v>31</v>
      </c>
      <c r="AT47" s="27">
        <v>2005</v>
      </c>
      <c r="AU47" s="1">
        <v>8536090823.5</v>
      </c>
      <c r="AV47" s="1">
        <v>31536000</v>
      </c>
      <c r="AW47" s="1">
        <f t="shared" si="18"/>
        <v>270.67766436770677</v>
      </c>
      <c r="BG47">
        <v>12</v>
      </c>
      <c r="BH47" t="s">
        <v>32</v>
      </c>
      <c r="BI47">
        <v>2003</v>
      </c>
      <c r="BJ47">
        <v>1258958681.8399999</v>
      </c>
      <c r="BK47">
        <v>31536000</v>
      </c>
      <c r="BL47" s="5">
        <f t="shared" si="16"/>
        <v>39.921317917300861</v>
      </c>
    </row>
    <row r="48" spans="1:67" x14ac:dyDescent="0.2">
      <c r="A48">
        <v>12</v>
      </c>
      <c r="B48" t="s">
        <v>27</v>
      </c>
      <c r="C48">
        <v>2008</v>
      </c>
      <c r="D48">
        <v>353082591.18000001</v>
      </c>
      <c r="E48">
        <v>31622400</v>
      </c>
      <c r="F48" s="5">
        <f t="shared" si="17"/>
        <v>11.165584875910747</v>
      </c>
      <c r="K48">
        <v>12</v>
      </c>
      <c r="L48" s="1" t="s">
        <v>28</v>
      </c>
      <c r="M48" s="27">
        <v>2004</v>
      </c>
      <c r="N48" s="1">
        <v>582229749.51999998</v>
      </c>
      <c r="O48" s="1">
        <v>31622400</v>
      </c>
      <c r="P48" s="5">
        <f t="shared" si="14"/>
        <v>18.411940571240638</v>
      </c>
      <c r="AE48">
        <v>13</v>
      </c>
      <c r="AF48" s="27" t="s">
        <v>29</v>
      </c>
      <c r="AG48" s="16">
        <v>2007</v>
      </c>
      <c r="AH48" s="1">
        <v>29245147106.48</v>
      </c>
      <c r="AI48" s="1">
        <v>31536000</v>
      </c>
      <c r="AJ48" s="1">
        <f t="shared" si="15"/>
        <v>927.35753128107558</v>
      </c>
      <c r="AR48">
        <v>12</v>
      </c>
      <c r="AS48" s="1" t="s">
        <v>31</v>
      </c>
      <c r="AT48" s="27">
        <v>2006</v>
      </c>
      <c r="AU48" s="1">
        <v>855772740.5</v>
      </c>
      <c r="AV48" s="1">
        <v>31536000</v>
      </c>
      <c r="AW48" s="1">
        <f t="shared" si="18"/>
        <v>27.13637558663115</v>
      </c>
      <c r="BG48">
        <v>13</v>
      </c>
      <c r="BH48" t="s">
        <v>32</v>
      </c>
      <c r="BI48">
        <v>2004</v>
      </c>
      <c r="BJ48">
        <v>2669381063.1500001</v>
      </c>
      <c r="BK48">
        <v>31622400</v>
      </c>
      <c r="BL48" s="5">
        <f t="shared" si="16"/>
        <v>84.414246330133068</v>
      </c>
    </row>
    <row r="49" spans="1:64" x14ac:dyDescent="0.2">
      <c r="A49">
        <v>13</v>
      </c>
      <c r="B49" t="s">
        <v>27</v>
      </c>
      <c r="C49">
        <v>2009</v>
      </c>
      <c r="D49">
        <v>170841407.33000001</v>
      </c>
      <c r="E49">
        <v>31536000</v>
      </c>
      <c r="F49" s="5">
        <f t="shared" si="17"/>
        <v>5.4173454886478947</v>
      </c>
      <c r="K49">
        <v>13</v>
      </c>
      <c r="L49" s="1" t="s">
        <v>28</v>
      </c>
      <c r="M49" s="27">
        <v>2005</v>
      </c>
      <c r="N49" s="1">
        <v>165161379.5</v>
      </c>
      <c r="O49" s="1">
        <v>31536000</v>
      </c>
      <c r="P49" s="5">
        <f t="shared" si="14"/>
        <v>5.2372329876966006</v>
      </c>
      <c r="AE49">
        <v>14</v>
      </c>
      <c r="AF49" s="27" t="s">
        <v>29</v>
      </c>
      <c r="AG49" s="16">
        <v>2008</v>
      </c>
      <c r="AH49" s="1">
        <v>2733969790.48</v>
      </c>
      <c r="AI49" s="1">
        <v>31622400</v>
      </c>
      <c r="AJ49" s="1">
        <f t="shared" si="15"/>
        <v>86.456745549989876</v>
      </c>
      <c r="AR49">
        <v>13</v>
      </c>
      <c r="AS49" s="1" t="s">
        <v>31</v>
      </c>
      <c r="AT49" s="27">
        <v>2007</v>
      </c>
      <c r="AU49" s="1">
        <v>46867210881.300003</v>
      </c>
      <c r="AV49" s="1">
        <v>31536000</v>
      </c>
      <c r="AW49" s="1">
        <f t="shared" si="18"/>
        <v>1486.1495079052513</v>
      </c>
      <c r="BG49">
        <v>14</v>
      </c>
      <c r="BH49" t="s">
        <v>32</v>
      </c>
      <c r="BI49">
        <v>2005</v>
      </c>
      <c r="BJ49">
        <v>1211794737.0699999</v>
      </c>
      <c r="BK49">
        <v>31536000</v>
      </c>
      <c r="BL49" s="5">
        <f t="shared" si="16"/>
        <v>38.425759039510396</v>
      </c>
    </row>
    <row r="50" spans="1:64" x14ac:dyDescent="0.2">
      <c r="K50">
        <v>14</v>
      </c>
      <c r="L50" s="1" t="s">
        <v>28</v>
      </c>
      <c r="M50" s="27">
        <v>2006</v>
      </c>
      <c r="N50" s="1">
        <v>191441440.94999999</v>
      </c>
      <c r="O50" s="1">
        <v>31536000</v>
      </c>
      <c r="P50" s="5">
        <f t="shared" si="14"/>
        <v>6.0705682695966514</v>
      </c>
      <c r="AE50">
        <v>15</v>
      </c>
      <c r="AF50" s="27" t="s">
        <v>29</v>
      </c>
      <c r="AG50" s="16">
        <v>2009</v>
      </c>
      <c r="AH50" s="1">
        <v>4242002320.0100002</v>
      </c>
      <c r="AI50" s="1">
        <v>31536000</v>
      </c>
      <c r="AJ50" s="1">
        <f t="shared" si="15"/>
        <v>134.51301116216388</v>
      </c>
      <c r="AR50">
        <v>14</v>
      </c>
      <c r="AS50" s="1" t="s">
        <v>31</v>
      </c>
      <c r="AT50" s="27">
        <v>2008</v>
      </c>
      <c r="AU50" s="1">
        <v>3765108544.4000001</v>
      </c>
      <c r="AV50" s="1">
        <v>31622400</v>
      </c>
      <c r="AW50" s="1">
        <f t="shared" si="18"/>
        <v>119.06460434375633</v>
      </c>
      <c r="BG50">
        <v>15</v>
      </c>
      <c r="BH50" t="s">
        <v>32</v>
      </c>
      <c r="BI50">
        <v>2006</v>
      </c>
      <c r="BJ50">
        <v>315047025.94</v>
      </c>
      <c r="BK50">
        <v>31536000</v>
      </c>
      <c r="BL50" s="5">
        <f t="shared" si="16"/>
        <v>9.9900756576610856</v>
      </c>
    </row>
    <row r="51" spans="1:64" x14ac:dyDescent="0.2">
      <c r="C51">
        <v>2011</v>
      </c>
      <c r="D51">
        <v>58842504.109999999</v>
      </c>
      <c r="E51">
        <v>31449600</v>
      </c>
      <c r="F51" s="5">
        <f t="shared" si="17"/>
        <v>1.8710096188822751</v>
      </c>
      <c r="K51">
        <v>15</v>
      </c>
      <c r="L51" s="1" t="s">
        <v>28</v>
      </c>
      <c r="M51" s="27">
        <v>2007</v>
      </c>
      <c r="N51" s="1">
        <v>944467910.19000006</v>
      </c>
      <c r="O51" s="1">
        <v>31536000</v>
      </c>
      <c r="P51" s="5">
        <f t="shared" si="14"/>
        <v>29.948880967465755</v>
      </c>
      <c r="AF51" s="27"/>
      <c r="AG51" s="16"/>
      <c r="AR51">
        <v>15</v>
      </c>
      <c r="AS51" s="1" t="s">
        <v>31</v>
      </c>
      <c r="AT51" s="27">
        <v>2009</v>
      </c>
      <c r="AU51" s="1">
        <v>7251015103</v>
      </c>
      <c r="AV51" s="1">
        <v>31536000</v>
      </c>
      <c r="AW51" s="1">
        <f t="shared" si="18"/>
        <v>229.92818058726536</v>
      </c>
      <c r="BG51">
        <v>16</v>
      </c>
      <c r="BH51" t="s">
        <v>32</v>
      </c>
      <c r="BI51">
        <v>2007</v>
      </c>
      <c r="BJ51">
        <v>8218087387.29</v>
      </c>
      <c r="BK51">
        <v>31536000</v>
      </c>
      <c r="BL51" s="5">
        <f t="shared" si="16"/>
        <v>260.59384155536532</v>
      </c>
    </row>
    <row r="52" spans="1:64" x14ac:dyDescent="0.2">
      <c r="B52" t="s">
        <v>27</v>
      </c>
      <c r="C52">
        <v>2012</v>
      </c>
      <c r="D52">
        <v>388778367.02999997</v>
      </c>
      <c r="E52">
        <v>31536000</v>
      </c>
      <c r="F52" s="5">
        <f>D52/E52</f>
        <v>12.32808114630898</v>
      </c>
      <c r="K52">
        <v>16</v>
      </c>
      <c r="L52" s="1" t="s">
        <v>28</v>
      </c>
      <c r="M52" s="27">
        <v>2008</v>
      </c>
      <c r="N52" s="1">
        <v>614747691.27999997</v>
      </c>
      <c r="O52" s="1">
        <v>31622400</v>
      </c>
      <c r="P52" s="5">
        <f t="shared" si="14"/>
        <v>19.440260425521149</v>
      </c>
      <c r="AF52" s="27"/>
      <c r="AG52" s="16"/>
      <c r="AI52"/>
      <c r="BG52">
        <v>17</v>
      </c>
      <c r="BH52" t="s">
        <v>32</v>
      </c>
      <c r="BI52">
        <v>2008</v>
      </c>
      <c r="BJ52">
        <v>1109116974.6900001</v>
      </c>
      <c r="BK52">
        <v>31622400</v>
      </c>
      <c r="BL52" s="5">
        <f t="shared" si="16"/>
        <v>35.073776016051916</v>
      </c>
    </row>
    <row r="53" spans="1:64" x14ac:dyDescent="0.2">
      <c r="B53" t="s">
        <v>27</v>
      </c>
      <c r="C53">
        <v>2013</v>
      </c>
      <c r="D53">
        <v>41731286.719999999</v>
      </c>
      <c r="E53">
        <v>31536000</v>
      </c>
      <c r="F53" s="5">
        <f>D53/E53</f>
        <v>1.3232904211060375</v>
      </c>
      <c r="K53">
        <v>17</v>
      </c>
      <c r="L53" s="1" t="s">
        <v>28</v>
      </c>
      <c r="M53" s="27">
        <v>2009</v>
      </c>
      <c r="N53" s="1">
        <v>279854090.14999998</v>
      </c>
      <c r="O53" s="1">
        <v>31536000</v>
      </c>
      <c r="P53" s="5">
        <f t="shared" si="14"/>
        <v>8.8741149844622011</v>
      </c>
      <c r="AF53" s="1" t="s">
        <v>29</v>
      </c>
      <c r="AG53" s="16">
        <v>2012</v>
      </c>
      <c r="AH53" s="1">
        <v>5968419139.1700001</v>
      </c>
      <c r="AI53" s="1">
        <v>31536000</v>
      </c>
      <c r="AJ53" s="1">
        <f t="shared" ref="AJ53:AJ55" si="19">AH53/AI53</f>
        <v>189.25732937500001</v>
      </c>
      <c r="AT53" s="27">
        <v>2011</v>
      </c>
      <c r="AU53" s="1">
        <v>1266833430.5</v>
      </c>
      <c r="AV53">
        <v>31449600</v>
      </c>
      <c r="AW53" s="1">
        <f t="shared" si="18"/>
        <v>40.281384516814207</v>
      </c>
      <c r="BG53">
        <v>18</v>
      </c>
      <c r="BH53" t="s">
        <v>32</v>
      </c>
      <c r="BI53">
        <v>2009</v>
      </c>
      <c r="BJ53">
        <v>602438632.74000001</v>
      </c>
      <c r="BK53">
        <v>31536000</v>
      </c>
      <c r="BL53" s="5">
        <f t="shared" si="16"/>
        <v>19.10320372716895</v>
      </c>
    </row>
    <row r="54" spans="1:64" x14ac:dyDescent="0.2">
      <c r="B54" t="s">
        <v>27</v>
      </c>
      <c r="C54">
        <v>2019</v>
      </c>
      <c r="D54">
        <v>591431284.15999997</v>
      </c>
      <c r="E54">
        <v>31363200</v>
      </c>
      <c r="F54" s="5">
        <f>D54/E54</f>
        <v>18.857491715131108</v>
      </c>
      <c r="AF54" s="1" t="s">
        <v>29</v>
      </c>
      <c r="AG54" s="16">
        <v>2013</v>
      </c>
      <c r="AH54" s="1">
        <v>258025016.66999999</v>
      </c>
      <c r="AI54" s="1">
        <v>31536000</v>
      </c>
      <c r="AJ54" s="1">
        <f t="shared" si="19"/>
        <v>8.1819196052130891</v>
      </c>
      <c r="AS54" s="1" t="s">
        <v>31</v>
      </c>
      <c r="AT54" s="27">
        <v>2012</v>
      </c>
      <c r="AU54" s="1">
        <v>7515191395.6999998</v>
      </c>
      <c r="AV54" s="1">
        <v>31536000</v>
      </c>
      <c r="AW54" s="1">
        <f>AU54/AV54</f>
        <v>238.30515587582445</v>
      </c>
    </row>
    <row r="55" spans="1:64" x14ac:dyDescent="0.2">
      <c r="M55" s="27">
        <v>2011</v>
      </c>
      <c r="N55" s="1">
        <v>164798715.96000001</v>
      </c>
      <c r="O55">
        <v>31449600</v>
      </c>
      <c r="P55" s="5">
        <f t="shared" si="14"/>
        <v>5.2400894116300369</v>
      </c>
      <c r="AF55" s="1" t="s">
        <v>29</v>
      </c>
      <c r="AG55" s="20">
        <v>2019</v>
      </c>
      <c r="AH55" s="1">
        <v>14881295945</v>
      </c>
      <c r="AI55" s="1">
        <v>31363200</v>
      </c>
      <c r="AJ55" s="1">
        <f t="shared" si="19"/>
        <v>474.48270409269463</v>
      </c>
      <c r="AS55" s="1" t="s">
        <v>31</v>
      </c>
      <c r="AT55" s="27">
        <v>2013</v>
      </c>
      <c r="AU55" s="1">
        <v>540636863.24000001</v>
      </c>
      <c r="AV55" s="1">
        <v>31536000</v>
      </c>
      <c r="AW55" s="1">
        <f>AU55/AV55</f>
        <v>17.143482472095382</v>
      </c>
      <c r="BI55">
        <v>2011</v>
      </c>
      <c r="BJ55">
        <v>476425583.61000001</v>
      </c>
      <c r="BK55">
        <v>31449600</v>
      </c>
      <c r="BL55" s="5">
        <f t="shared" si="16"/>
        <v>15.148859877709096</v>
      </c>
    </row>
    <row r="56" spans="1:64" x14ac:dyDescent="0.2">
      <c r="L56" s="1" t="s">
        <v>28</v>
      </c>
      <c r="M56" s="27">
        <v>2012</v>
      </c>
      <c r="N56" s="1">
        <v>494265948.83999997</v>
      </c>
      <c r="O56" s="1">
        <v>31536000</v>
      </c>
      <c r="P56" s="5">
        <f t="shared" si="14"/>
        <v>15.673070422374428</v>
      </c>
      <c r="AS56" s="1" t="s">
        <v>31</v>
      </c>
      <c r="AT56" s="1">
        <v>2019</v>
      </c>
      <c r="AU56" s="1">
        <v>16425989364</v>
      </c>
      <c r="AV56" s="1">
        <v>31340700</v>
      </c>
      <c r="AW56" s="1">
        <f>AU56/AV56</f>
        <v>524.11048138682293</v>
      </c>
      <c r="BH56" t="s">
        <v>32</v>
      </c>
      <c r="BI56">
        <v>2012</v>
      </c>
      <c r="BJ56">
        <v>3124108626</v>
      </c>
      <c r="BK56">
        <v>31536000</v>
      </c>
      <c r="BL56" s="5">
        <f>BJ56/BK56</f>
        <v>99.064834665144602</v>
      </c>
    </row>
    <row r="57" spans="1:64" x14ac:dyDescent="0.2">
      <c r="L57" s="1" t="s">
        <v>28</v>
      </c>
      <c r="M57" s="27">
        <v>2013</v>
      </c>
      <c r="N57" s="1">
        <v>177497126.52000001</v>
      </c>
      <c r="O57" s="1">
        <v>30844800</v>
      </c>
      <c r="P57" s="5">
        <f t="shared" si="14"/>
        <v>5.7545235021786496</v>
      </c>
      <c r="BH57" t="s">
        <v>32</v>
      </c>
      <c r="BI57">
        <v>2013</v>
      </c>
      <c r="BJ57">
        <v>594366209.98000002</v>
      </c>
      <c r="BK57">
        <v>31536000</v>
      </c>
      <c r="BL57" s="5">
        <f>BJ57/BK57</f>
        <v>18.847228880644344</v>
      </c>
    </row>
    <row r="58" spans="1:64" x14ac:dyDescent="0.2">
      <c r="L58" s="1" t="s">
        <v>28</v>
      </c>
      <c r="M58" s="1">
        <v>2019</v>
      </c>
      <c r="N58" s="1">
        <v>1011179276.9</v>
      </c>
      <c r="O58" s="1">
        <v>31073400</v>
      </c>
      <c r="P58" s="1">
        <f t="shared" si="14"/>
        <v>32.541636155039356</v>
      </c>
      <c r="BH58" t="s">
        <v>32</v>
      </c>
      <c r="BI58">
        <v>2019</v>
      </c>
      <c r="BJ58">
        <v>5459301862.1999998</v>
      </c>
      <c r="BK58">
        <v>31363200</v>
      </c>
      <c r="BL58" s="5">
        <f>BJ58/BK58</f>
        <v>174.067118859045</v>
      </c>
    </row>
    <row r="60" spans="1:64" x14ac:dyDescent="0.2">
      <c r="A60" t="s">
        <v>35</v>
      </c>
    </row>
  </sheetData>
  <mergeCells count="6">
    <mergeCell ref="BH1:BO1"/>
    <mergeCell ref="B1:I1"/>
    <mergeCell ref="V1:AD1"/>
    <mergeCell ref="AF1:AQ1"/>
    <mergeCell ref="AS1:BE1"/>
    <mergeCell ref="L1:S1"/>
  </mergeCells>
  <phoneticPr fontId="0" type="noConversion"/>
  <printOptions horizontalCentered="1" gridLines="1"/>
  <pageMargins left="0.75" right="0.75" top="1" bottom="1" header="0.5" footer="0.5"/>
  <pageSetup orientation="landscape" r:id="rId1"/>
  <headerFooter alignWithMargins="0">
    <oddFooter>&amp;C&amp;F, 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0:N112"/>
  <sheetViews>
    <sheetView workbookViewId="0">
      <selection activeCell="AC118" sqref="AC118"/>
    </sheetView>
  </sheetViews>
  <sheetFormatPr defaultRowHeight="12.75" x14ac:dyDescent="0.2"/>
  <sheetData>
    <row r="30" spans="14:14" x14ac:dyDescent="0.2">
      <c r="N30" t="s">
        <v>17</v>
      </c>
    </row>
    <row r="70" spans="14:14" x14ac:dyDescent="0.2">
      <c r="N70" t="s">
        <v>17</v>
      </c>
    </row>
    <row r="110" spans="1:14" x14ac:dyDescent="0.2">
      <c r="N110" t="s">
        <v>17</v>
      </c>
    </row>
    <row r="112" spans="1:14" x14ac:dyDescent="0.2">
      <c r="A112" t="s">
        <v>35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avg NBR sites</vt:lpstr>
      <vt:lpstr>Charts for Trends Report</vt:lpstr>
    </vt:vector>
  </TitlesOfParts>
  <Company>tiaer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McFarland</dc:creator>
  <cp:lastModifiedBy>Louanne Jones</cp:lastModifiedBy>
  <cp:lastPrinted>2014-07-03T20:14:17Z</cp:lastPrinted>
  <dcterms:created xsi:type="dcterms:W3CDTF">2002-10-13T21:04:03Z</dcterms:created>
  <dcterms:modified xsi:type="dcterms:W3CDTF">2020-09-09T16:58:13Z</dcterms:modified>
</cp:coreProperties>
</file>