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P:\DSS\APD\Forms-Tables-Checklist-Guidance\Field Creation Folder\Traci Spencer\1 Working\2023\Dec\Project 2941\"/>
    </mc:Choice>
  </mc:AlternateContent>
  <xr:revisionPtr revIDLastSave="0" documentId="13_ncr:1_{AEA190AC-9D4C-4792-BA69-F5E3B58C8FDC}" xr6:coauthVersionLast="47" xr6:coauthVersionMax="47" xr10:uidLastSave="{00000000-0000-0000-0000-000000000000}"/>
  <workbookProtection workbookAlgorithmName="SHA-512" workbookHashValue="7q4LowsjcAbiOCUaOb+CTWpC20u0F2VnQOUXz4omaOWawCkMDRAdcSRNbnJ8iIDbTcEro6H2LIkjys8kqcRcUA==" workbookSaltValue="Pke9WCLfp1HLEYCyc+qGbg==" workbookSpinCount="100000" lockStructure="1"/>
  <bookViews>
    <workbookView xWindow="-120" yWindow="-120" windowWidth="29040" windowHeight="15840" tabRatio="918" xr2:uid="{00000000-000D-0000-FFFF-FFFF00000000}"/>
  </bookViews>
  <sheets>
    <sheet name="Instructions" sheetId="13" r:id="rId1"/>
    <sheet name="PI-1-Compressor" sheetId="34" r:id="rId2"/>
    <sheet name="Fees" sheetId="33" r:id="rId3"/>
    <sheet name="Engine1" sheetId="3" r:id="rId4"/>
    <sheet name="Engine2" sheetId="27" r:id="rId5"/>
    <sheet name="Engine3" sheetId="31" r:id="rId6"/>
    <sheet name="Engine4" sheetId="28" r:id="rId7"/>
    <sheet name="Engine5" sheetId="29" r:id="rId8"/>
    <sheet name="Engine6" sheetId="30" r:id="rId9"/>
    <sheet name="Glycol Reboiler" sheetId="4" r:id="rId10"/>
    <sheet name="Fugitives" sheetId="8" r:id="rId11"/>
    <sheet name="Oil Tank1" sheetId="18" r:id="rId12"/>
    <sheet name="Oil Tank2" sheetId="36" r:id="rId13"/>
    <sheet name="Dehydrator" sheetId="19" r:id="rId14"/>
    <sheet name="Blowdown" sheetId="20" r:id="rId15"/>
    <sheet name="Flare" sheetId="5" r:id="rId16"/>
    <sheet name="Prod. Water Tank1" sheetId="6" r:id="rId17"/>
    <sheet name="Prod. Water Tank2" sheetId="37" r:id="rId18"/>
    <sheet name="Loading" sheetId="7" r:id="rId19"/>
    <sheet name="Cleaning" sheetId="21" r:id="rId20"/>
    <sheet name="Degassing" sheetId="9" r:id="rId21"/>
    <sheet name="MSS Misc" sheetId="17" r:id="rId22"/>
    <sheet name="BACT" sheetId="11" r:id="rId23"/>
    <sheet name="CND" sheetId="35" r:id="rId24"/>
    <sheet name="Public Notice" sheetId="32" r:id="rId25"/>
    <sheet name="Emission Summary" sheetId="12" r:id="rId26"/>
    <sheet name="Range List" sheetId="23" state="veryHidden" r:id="rId27"/>
  </sheets>
  <definedNames>
    <definedName name="_bookmark1" localSheetId="23">CND!$A$115</definedName>
    <definedName name="_xlnm._FilterDatabase" localSheetId="0" hidden="1">Instructions!$A$1:$A$70</definedName>
    <definedName name="Blowdown">Blowdown!$B$14</definedName>
    <definedName name="Counties">'Range List'!$E$2:$E$255</definedName>
    <definedName name="County" localSheetId="1">'PI-1-Compressor'!$D$51</definedName>
    <definedName name="County">'PI-1-Compressor'!$D$51</definedName>
    <definedName name="Dehydrator">Dehydrator!$B$14</definedName>
    <definedName name="Emission_Type">'Range List'!$A$2:$A$4</definedName>
    <definedName name="EmissionSummary">'Emission Summary'!$A$4:$R$20</definedName>
    <definedName name="Engine1_NOx">Engine1!$B$29</definedName>
    <definedName name="Engine1_Size">Engine1!$B$22</definedName>
    <definedName name="ES_Data">'Emission Summary'!$A$5:$R$19</definedName>
    <definedName name="ES_EPN">'Emission Summary'!$A$5:$A$19</definedName>
    <definedName name="ES_Header">'Emission Summary'!$A$4:$R$4</definedName>
    <definedName name="ES_Totals">'Emission Summary'!$C$20:$R$20</definedName>
    <definedName name="Facility_SchoolZone">'PI-1-Compressor'!$D$63</definedName>
    <definedName name="Load_fill_rate">Loading!$B$20</definedName>
    <definedName name="Oil_Tank1" localSheetId="12">'Oil Tank2'!$B$15</definedName>
    <definedName name="Oil_Tank1">'Oil Tank1'!$B$15</definedName>
    <definedName name="Pollutants">'Emission Summary'!$C$4:$S$4</definedName>
    <definedName name="_xlnm.Print_Area" localSheetId="14">Blowdown!$A$14:$O$58</definedName>
    <definedName name="_xlnm.Print_Area" localSheetId="19">Cleaning!$A$2:$L$63</definedName>
    <definedName name="_xlnm.Print_Area" localSheetId="23">CND!$A$2:$J$115</definedName>
    <definedName name="_xlnm.Print_Area" localSheetId="20">Degassing!$A$2:$K$70</definedName>
    <definedName name="_xlnm.Print_Area" localSheetId="13">Dehydrator!$A$20:$F$40</definedName>
    <definedName name="_xlnm.Print_Area" localSheetId="3">Engine1!$A$2:$G$37</definedName>
    <definedName name="_xlnm.Print_Area" localSheetId="4">Engine2!$A$1:$G$1</definedName>
    <definedName name="_xlnm.Print_Area" localSheetId="2">Fees!$A:$G</definedName>
    <definedName name="_xlnm.Print_Area" localSheetId="15">Flare!$A$26:$I$57</definedName>
    <definedName name="_xlnm.Print_Area" localSheetId="10">Fugitives!$A$17:$G$50</definedName>
    <definedName name="_xlnm.Print_Area" localSheetId="9">'Glycol Reboiler'!$A$26:$H$34</definedName>
    <definedName name="_xlnm.Print_Area" localSheetId="18">Loading!$A$2:$K$54</definedName>
    <definedName name="_xlnm.Print_Area" localSheetId="11">'Oil Tank1'!$A$20:$F$49</definedName>
    <definedName name="_xlnm.Print_Area" localSheetId="12">'Oil Tank2'!$A$20:$F$49</definedName>
    <definedName name="_xlnm.Print_Area" localSheetId="1">'PI-1-Compressor'!$A$5:$G$93</definedName>
    <definedName name="_xlnm.Print_Area" localSheetId="16">'Prod. Water Tank1'!$A$2:$D$41</definedName>
    <definedName name="_xlnm.Print_Area" localSheetId="17">'Prod. Water Tank2'!$A$2:$D$41</definedName>
    <definedName name="_xlnm.Print_Area" localSheetId="24">'Public Notice'!$A$7:$G$64</definedName>
    <definedName name="School">'PI-1-Compressor'!$D$63</definedName>
    <definedName name="TitleRegion1.a14.g21.3">Fees!$A$13</definedName>
    <definedName name="TitleRegion2.a25.g28.3">Fees!$A$24</definedName>
    <definedName name="VOC_Type">'Range List'!$B$2:$B$4</definedName>
    <definedName name="YesNo">'Range List'!$M$2:$M$3</definedName>
    <definedName name="Zones">'Range List'!$C$2:$C$4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4" l="1"/>
  <c r="C32" i="6" l="1"/>
  <c r="B16" i="12" l="1"/>
  <c r="A19" i="12"/>
  <c r="A18" i="12"/>
  <c r="A17" i="12"/>
  <c r="F34" i="4"/>
  <c r="E28" i="4"/>
  <c r="F28" i="4" s="1"/>
  <c r="E29" i="4"/>
  <c r="F29" i="4" s="1"/>
  <c r="E30" i="4"/>
  <c r="F30" i="4" s="1"/>
  <c r="E31" i="4"/>
  <c r="F31" i="4" s="1"/>
  <c r="E32" i="4"/>
  <c r="F32" i="4" s="1"/>
  <c r="E33" i="4"/>
  <c r="F33" i="4" s="1"/>
  <c r="E27" i="4"/>
  <c r="F27" i="4" s="1"/>
  <c r="D38" i="33"/>
  <c r="G95" i="34" l="1"/>
  <c r="A16" i="12" l="1"/>
  <c r="A15" i="12"/>
  <c r="A14" i="12"/>
  <c r="A13" i="12"/>
  <c r="A12" i="12"/>
  <c r="A11" i="12"/>
  <c r="A10" i="12"/>
  <c r="A9" i="12"/>
  <c r="A8" i="12"/>
  <c r="A7" i="12"/>
  <c r="A6" i="12"/>
  <c r="A5" i="12"/>
  <c r="B19" i="12"/>
  <c r="B18" i="12"/>
  <c r="B17" i="12"/>
  <c r="B15" i="12"/>
  <c r="B14" i="12"/>
  <c r="B13" i="12"/>
  <c r="B12" i="12"/>
  <c r="B11" i="12"/>
  <c r="B10" i="12"/>
  <c r="B9" i="12"/>
  <c r="B8" i="12"/>
  <c r="B7" i="12"/>
  <c r="B6" i="12"/>
  <c r="N13" i="12" l="1"/>
  <c r="M13" i="12"/>
  <c r="A6" i="11"/>
  <c r="A51" i="11" l="1"/>
  <c r="B24" i="37" l="1"/>
  <c r="B25" i="37"/>
  <c r="B26" i="37"/>
  <c r="B27" i="37"/>
  <c r="B28" i="37"/>
  <c r="B29" i="37"/>
  <c r="B30" i="37"/>
  <c r="B31" i="37"/>
  <c r="B32" i="37"/>
  <c r="B33" i="37"/>
  <c r="B34" i="37"/>
  <c r="B35" i="37"/>
  <c r="B36" i="37"/>
  <c r="B37" i="37"/>
  <c r="B38" i="37"/>
  <c r="B39" i="37"/>
  <c r="B40" i="37"/>
  <c r="C24" i="37"/>
  <c r="C25" i="37"/>
  <c r="C26" i="37"/>
  <c r="C27" i="37"/>
  <c r="C28" i="37"/>
  <c r="C29" i="37"/>
  <c r="C30" i="37"/>
  <c r="C31" i="37"/>
  <c r="C32" i="37"/>
  <c r="C33" i="37"/>
  <c r="C34" i="37"/>
  <c r="C35" i="37"/>
  <c r="C36" i="37"/>
  <c r="C37" i="37"/>
  <c r="C38" i="37"/>
  <c r="C39" i="37"/>
  <c r="C40" i="37"/>
  <c r="C23" i="37"/>
  <c r="N15" i="12" s="1"/>
  <c r="B23" i="37"/>
  <c r="M15" i="12" s="1"/>
  <c r="B31" i="36" l="1"/>
  <c r="B30" i="36"/>
  <c r="C21" i="36"/>
  <c r="C23" i="36" s="1"/>
  <c r="C25" i="36" s="1"/>
  <c r="C26" i="36" s="1"/>
  <c r="B21" i="36"/>
  <c r="B23" i="36" s="1"/>
  <c r="B25" i="36" s="1"/>
  <c r="B26" i="36" s="1"/>
  <c r="E31" i="36" l="1"/>
  <c r="D31" i="36"/>
  <c r="E30" i="36"/>
  <c r="D30" i="36"/>
  <c r="D36" i="30" l="1"/>
  <c r="D35" i="30"/>
  <c r="O10" i="12" s="1"/>
  <c r="D34" i="30"/>
  <c r="D33" i="30"/>
  <c r="D32" i="30"/>
  <c r="D31" i="30"/>
  <c r="D30" i="30"/>
  <c r="D29" i="30"/>
  <c r="D36" i="28"/>
  <c r="D35" i="28"/>
  <c r="D34" i="28"/>
  <c r="D33" i="28"/>
  <c r="D32" i="28"/>
  <c r="D31" i="28"/>
  <c r="D30" i="28"/>
  <c r="D29" i="28"/>
  <c r="D36" i="29"/>
  <c r="D35" i="29"/>
  <c r="D34" i="29"/>
  <c r="D33" i="29"/>
  <c r="D32" i="29"/>
  <c r="D31" i="29"/>
  <c r="D30" i="29"/>
  <c r="D29" i="29"/>
  <c r="D36" i="31"/>
  <c r="D35" i="31"/>
  <c r="D34" i="31"/>
  <c r="D33" i="31"/>
  <c r="D32" i="31"/>
  <c r="D31" i="31"/>
  <c r="D30" i="31"/>
  <c r="D29" i="31"/>
  <c r="D36" i="27"/>
  <c r="D35" i="27"/>
  <c r="D34" i="27"/>
  <c r="D33" i="27"/>
  <c r="D32" i="27"/>
  <c r="D31" i="27"/>
  <c r="D30" i="27"/>
  <c r="D29" i="27"/>
  <c r="C21" i="18"/>
  <c r="E30" i="31" l="1"/>
  <c r="F7" i="12" s="1"/>
  <c r="E7" i="12"/>
  <c r="E31" i="30"/>
  <c r="H10" i="12" s="1"/>
  <c r="G10" i="12"/>
  <c r="E30" i="27"/>
  <c r="F6" i="12" s="1"/>
  <c r="E6" i="12"/>
  <c r="E31" i="27"/>
  <c r="H6" i="12" s="1"/>
  <c r="G6" i="12"/>
  <c r="E31" i="31"/>
  <c r="H7" i="12" s="1"/>
  <c r="G7" i="12"/>
  <c r="E32" i="29"/>
  <c r="J9" i="12" s="1"/>
  <c r="I9" i="12"/>
  <c r="E32" i="30"/>
  <c r="J10" i="12" s="1"/>
  <c r="I10" i="12"/>
  <c r="E33" i="27"/>
  <c r="L6" i="12" s="1"/>
  <c r="K6" i="12"/>
  <c r="E33" i="31"/>
  <c r="L7" i="12" s="1"/>
  <c r="K7" i="12"/>
  <c r="E33" i="29"/>
  <c r="L9" i="12" s="1"/>
  <c r="K9" i="12"/>
  <c r="E33" i="28"/>
  <c r="L8" i="12" s="1"/>
  <c r="K8" i="12"/>
  <c r="E33" i="30"/>
  <c r="L10" i="12" s="1"/>
  <c r="K10" i="12"/>
  <c r="E30" i="28"/>
  <c r="F8" i="12" s="1"/>
  <c r="E8" i="12"/>
  <c r="E32" i="31"/>
  <c r="J7" i="12" s="1"/>
  <c r="I7" i="12"/>
  <c r="E34" i="29"/>
  <c r="N9" i="12" s="1"/>
  <c r="M9" i="12"/>
  <c r="E34" i="28"/>
  <c r="N8" i="12" s="1"/>
  <c r="M8" i="12"/>
  <c r="E34" i="30"/>
  <c r="N10" i="12" s="1"/>
  <c r="M10" i="12"/>
  <c r="E30" i="30"/>
  <c r="F10" i="12" s="1"/>
  <c r="E10" i="12"/>
  <c r="E31" i="29"/>
  <c r="H9" i="12" s="1"/>
  <c r="G9" i="12"/>
  <c r="E32" i="28"/>
  <c r="J8" i="12" s="1"/>
  <c r="I8" i="12"/>
  <c r="E34" i="31"/>
  <c r="N7" i="12" s="1"/>
  <c r="M7" i="12"/>
  <c r="E35" i="31"/>
  <c r="P7" i="12" s="1"/>
  <c r="O7" i="12"/>
  <c r="E35" i="29"/>
  <c r="P9" i="12" s="1"/>
  <c r="O9" i="12"/>
  <c r="E35" i="28"/>
  <c r="P8" i="12" s="1"/>
  <c r="O8" i="12"/>
  <c r="E30" i="29"/>
  <c r="F9" i="12" s="1"/>
  <c r="E9" i="12"/>
  <c r="E32" i="27"/>
  <c r="J6" i="12" s="1"/>
  <c r="I6" i="12"/>
  <c r="E34" i="27"/>
  <c r="N6" i="12" s="1"/>
  <c r="M6" i="12"/>
  <c r="E35" i="27"/>
  <c r="P6" i="12" s="1"/>
  <c r="O6" i="12"/>
  <c r="E36" i="27"/>
  <c r="R6" i="12" s="1"/>
  <c r="Q6" i="12"/>
  <c r="E36" i="31"/>
  <c r="R7" i="12" s="1"/>
  <c r="Q7" i="12"/>
  <c r="E36" i="29"/>
  <c r="R9" i="12" s="1"/>
  <c r="Q9" i="12"/>
  <c r="E36" i="28"/>
  <c r="R8" i="12" s="1"/>
  <c r="Q8" i="12"/>
  <c r="E35" i="30"/>
  <c r="P10" i="12" s="1"/>
  <c r="E31" i="28"/>
  <c r="H8" i="12" s="1"/>
  <c r="G8" i="12"/>
  <c r="E29" i="27"/>
  <c r="D6" i="12" s="1"/>
  <c r="C6" i="12"/>
  <c r="E29" i="31"/>
  <c r="D7" i="12" s="1"/>
  <c r="C7" i="12"/>
  <c r="E29" i="29"/>
  <c r="D9" i="12" s="1"/>
  <c r="C9" i="12"/>
  <c r="E29" i="28"/>
  <c r="D8" i="12" s="1"/>
  <c r="C8" i="12"/>
  <c r="E29" i="30"/>
  <c r="D10" i="12" s="1"/>
  <c r="C10" i="12"/>
  <c r="E36" i="30"/>
  <c r="R10" i="12" s="1"/>
  <c r="Q10" i="12"/>
  <c r="H56" i="9"/>
  <c r="H60" i="21"/>
  <c r="H63" i="21"/>
  <c r="H51" i="7"/>
  <c r="H54" i="7"/>
  <c r="H55" i="20"/>
  <c r="G47" i="33" l="1"/>
  <c r="F18" i="8" l="1"/>
  <c r="G18" i="8"/>
  <c r="F19" i="8"/>
  <c r="G19" i="8"/>
  <c r="F20" i="8"/>
  <c r="G20" i="8"/>
  <c r="F21" i="8"/>
  <c r="G21" i="8"/>
  <c r="F22" i="8"/>
  <c r="G22" i="8"/>
  <c r="F23" i="8"/>
  <c r="G23" i="8"/>
  <c r="F24" i="8"/>
  <c r="G24" i="8"/>
  <c r="F25" i="8"/>
  <c r="G25" i="8"/>
  <c r="F26" i="8"/>
  <c r="G26" i="8"/>
  <c r="F27" i="8"/>
  <c r="G27" i="8"/>
  <c r="G64" i="32" l="1"/>
  <c r="F28" i="33" l="1"/>
  <c r="F21" i="33"/>
  <c r="D37" i="33" l="1"/>
  <c r="B31" i="18" l="1"/>
  <c r="B30" i="18"/>
  <c r="B73" i="17"/>
  <c r="N2" i="23" l="1"/>
  <c r="L2" i="23" l="1"/>
  <c r="E85" i="34" s="1"/>
  <c r="B5" i="12" l="1"/>
  <c r="E11" i="12" l="1"/>
  <c r="B23" i="21" l="1"/>
  <c r="F40" i="5"/>
  <c r="F39" i="5"/>
  <c r="F38" i="5"/>
  <c r="O11" i="12"/>
  <c r="Q11" i="12"/>
  <c r="B28" i="21" l="1"/>
  <c r="D34" i="3" l="1"/>
  <c r="M5" i="12" s="1"/>
  <c r="B21" i="18" l="1"/>
  <c r="D30" i="3" l="1"/>
  <c r="E5" i="12" s="1"/>
  <c r="E30" i="3" l="1"/>
  <c r="F5" i="12" s="1"/>
  <c r="B23" i="6"/>
  <c r="M14" i="12" s="1"/>
  <c r="C11" i="12" l="1"/>
  <c r="D31" i="3"/>
  <c r="G5" i="12" s="1"/>
  <c r="D32" i="3" l="1"/>
  <c r="I5" i="12" s="1"/>
  <c r="D33" i="3"/>
  <c r="K5" i="12" s="1"/>
  <c r="C21" i="20" l="1"/>
  <c r="K2" i="23"/>
  <c r="D30" i="5" l="1"/>
  <c r="C40" i="5" s="1"/>
  <c r="O13" i="12" s="1"/>
  <c r="R11" i="12"/>
  <c r="P11" i="12"/>
  <c r="F11" i="12"/>
  <c r="D11" i="12"/>
  <c r="N11" i="12" l="1"/>
  <c r="M11" i="12"/>
  <c r="J11" i="12"/>
  <c r="I11" i="12"/>
  <c r="I20" i="12" s="1"/>
  <c r="H11" i="12"/>
  <c r="G11" i="12"/>
  <c r="G20" i="12" s="1"/>
  <c r="L11" i="12"/>
  <c r="K11" i="12"/>
  <c r="K20" i="12" s="1"/>
  <c r="C23" i="6"/>
  <c r="N14" i="12" s="1"/>
  <c r="C40" i="6"/>
  <c r="C39" i="6"/>
  <c r="C38" i="6"/>
  <c r="C37" i="6"/>
  <c r="C36" i="6"/>
  <c r="C35" i="6"/>
  <c r="C34" i="6"/>
  <c r="C33" i="6"/>
  <c r="C31" i="6"/>
  <c r="C30" i="6"/>
  <c r="C29" i="6"/>
  <c r="C28" i="6"/>
  <c r="C27" i="6"/>
  <c r="C26" i="6"/>
  <c r="C25" i="6"/>
  <c r="C24" i="6"/>
  <c r="B29" i="6" l="1"/>
  <c r="B40" i="6"/>
  <c r="B25" i="6"/>
  <c r="B26" i="6"/>
  <c r="B27" i="6"/>
  <c r="F53" i="7" l="1"/>
  <c r="F50" i="7"/>
  <c r="D50" i="7"/>
  <c r="D59" i="21"/>
  <c r="K53" i="7" l="1"/>
  <c r="B25" i="7" s="1"/>
  <c r="K50" i="7"/>
  <c r="B24" i="7" s="1"/>
  <c r="B47" i="20"/>
  <c r="B46" i="20"/>
  <c r="B45" i="20"/>
  <c r="B44" i="20"/>
  <c r="B43" i="20"/>
  <c r="B42" i="20"/>
  <c r="B41" i="20"/>
  <c r="B40" i="20"/>
  <c r="B39" i="20"/>
  <c r="B38" i="20"/>
  <c r="B37" i="20"/>
  <c r="B36" i="20"/>
  <c r="B35" i="20"/>
  <c r="B34" i="20"/>
  <c r="B33" i="20"/>
  <c r="B32" i="20"/>
  <c r="B31" i="20"/>
  <c r="E30" i="5" l="1"/>
  <c r="D40" i="5" s="1"/>
  <c r="P13" i="12" s="1"/>
  <c r="B20" i="21" l="1"/>
  <c r="B19" i="21"/>
  <c r="J62" i="21" l="1"/>
  <c r="C62" i="21"/>
  <c r="J59" i="21"/>
  <c r="C59" i="21"/>
  <c r="B55" i="21"/>
  <c r="B54" i="21"/>
  <c r="B53" i="21"/>
  <c r="B52" i="21"/>
  <c r="B51" i="21"/>
  <c r="B50" i="21"/>
  <c r="B49" i="21"/>
  <c r="B48" i="21"/>
  <c r="B47" i="21"/>
  <c r="B46" i="21"/>
  <c r="B45" i="21"/>
  <c r="B44" i="21"/>
  <c r="B43" i="21"/>
  <c r="B42" i="21"/>
  <c r="B41" i="21"/>
  <c r="B40" i="21"/>
  <c r="B39" i="21"/>
  <c r="D62" i="21" l="1"/>
  <c r="F62" i="21"/>
  <c r="F59" i="21"/>
  <c r="L59" i="21" s="1"/>
  <c r="L62" i="21" l="1"/>
  <c r="D38" i="21" s="1"/>
  <c r="B33" i="21"/>
  <c r="E38" i="21"/>
  <c r="E47" i="21" s="1"/>
  <c r="C38" i="21"/>
  <c r="C40" i="21" s="1"/>
  <c r="C29" i="7"/>
  <c r="M16" i="12" s="1"/>
  <c r="D29" i="7"/>
  <c r="N16" i="12" s="1"/>
  <c r="F38" i="21" l="1"/>
  <c r="F39" i="21" s="1"/>
  <c r="D33" i="7"/>
  <c r="D37" i="7"/>
  <c r="D41" i="7"/>
  <c r="D45" i="7"/>
  <c r="D30" i="7"/>
  <c r="D34" i="7"/>
  <c r="D38" i="7"/>
  <c r="D42" i="7"/>
  <c r="D46" i="7"/>
  <c r="D31" i="7"/>
  <c r="D35" i="7"/>
  <c r="D39" i="7"/>
  <c r="D43" i="7"/>
  <c r="D32" i="7"/>
  <c r="D36" i="7"/>
  <c r="D40" i="7"/>
  <c r="D44" i="7"/>
  <c r="C30" i="7"/>
  <c r="C34" i="7"/>
  <c r="C38" i="7"/>
  <c r="C42" i="7"/>
  <c r="C46" i="7"/>
  <c r="C31" i="7"/>
  <c r="C35" i="7"/>
  <c r="C39" i="7"/>
  <c r="C43" i="7"/>
  <c r="C32" i="7"/>
  <c r="C36" i="7"/>
  <c r="C40" i="7"/>
  <c r="C44" i="7"/>
  <c r="C33" i="7"/>
  <c r="C37" i="7"/>
  <c r="C41" i="7"/>
  <c r="C45" i="7"/>
  <c r="B34" i="21"/>
  <c r="C54" i="21"/>
  <c r="E55" i="21"/>
  <c r="C43" i="21"/>
  <c r="G38" i="21"/>
  <c r="M17" i="12" s="1"/>
  <c r="E42" i="21"/>
  <c r="E49" i="21"/>
  <c r="C39" i="21"/>
  <c r="C50" i="21"/>
  <c r="C46" i="21"/>
  <c r="C47" i="21"/>
  <c r="G47" i="21" s="1"/>
  <c r="E44" i="21"/>
  <c r="C44" i="21"/>
  <c r="E51" i="21"/>
  <c r="E54" i="21"/>
  <c r="C49" i="21"/>
  <c r="C52" i="21"/>
  <c r="E52" i="21"/>
  <c r="E40" i="21"/>
  <c r="G40" i="21" s="1"/>
  <c r="E48" i="21"/>
  <c r="E43" i="21"/>
  <c r="C51" i="21"/>
  <c r="E53" i="21"/>
  <c r="C41" i="21"/>
  <c r="C42" i="21"/>
  <c r="C45" i="21"/>
  <c r="E50" i="21"/>
  <c r="C53" i="21"/>
  <c r="C55" i="21"/>
  <c r="E45" i="21"/>
  <c r="E41" i="21"/>
  <c r="E46" i="21"/>
  <c r="C48" i="21"/>
  <c r="E39" i="21"/>
  <c r="B23" i="9"/>
  <c r="H38" i="21" l="1"/>
  <c r="N17" i="12" s="1"/>
  <c r="G51" i="21"/>
  <c r="F47" i="21"/>
  <c r="G54" i="21"/>
  <c r="G55" i="21"/>
  <c r="G42" i="21"/>
  <c r="G41" i="21"/>
  <c r="G49" i="21"/>
  <c r="G48" i="21"/>
  <c r="G44" i="21"/>
  <c r="D52" i="21"/>
  <c r="G43" i="21"/>
  <c r="G45" i="21"/>
  <c r="G52" i="21"/>
  <c r="D40" i="21"/>
  <c r="G46" i="21"/>
  <c r="D44" i="21"/>
  <c r="G50" i="21"/>
  <c r="F54" i="21"/>
  <c r="F51" i="21"/>
  <c r="G39" i="21"/>
  <c r="F45" i="21"/>
  <c r="G53" i="21"/>
  <c r="D47" i="21"/>
  <c r="F50" i="21"/>
  <c r="D50" i="21"/>
  <c r="F55" i="21"/>
  <c r="F40" i="21"/>
  <c r="F41" i="21"/>
  <c r="F43" i="21"/>
  <c r="D53" i="21"/>
  <c r="D45" i="21"/>
  <c r="F48" i="21"/>
  <c r="F42" i="21"/>
  <c r="D48" i="21"/>
  <c r="F52" i="21"/>
  <c r="F46" i="21"/>
  <c r="D55" i="21"/>
  <c r="H55" i="21" s="1"/>
  <c r="D39" i="21"/>
  <c r="H39" i="21" s="1"/>
  <c r="D51" i="21"/>
  <c r="D42" i="21"/>
  <c r="D46" i="21"/>
  <c r="D49" i="21"/>
  <c r="F53" i="21"/>
  <c r="D43" i="21"/>
  <c r="D54" i="21"/>
  <c r="H54" i="21" s="1"/>
  <c r="D41" i="21"/>
  <c r="F44" i="21"/>
  <c r="F49" i="21"/>
  <c r="B39" i="6"/>
  <c r="B38" i="6"/>
  <c r="B37" i="6"/>
  <c r="B36" i="6"/>
  <c r="B35" i="6"/>
  <c r="B34" i="6"/>
  <c r="B33" i="6"/>
  <c r="B32" i="6"/>
  <c r="B31" i="6"/>
  <c r="B30" i="6"/>
  <c r="B28" i="6"/>
  <c r="B24" i="6"/>
  <c r="H41" i="21" l="1"/>
  <c r="H53" i="21"/>
  <c r="H40" i="21"/>
  <c r="H49" i="21"/>
  <c r="H48" i="21"/>
  <c r="H50" i="21"/>
  <c r="H43" i="21"/>
  <c r="H52" i="21"/>
  <c r="H46" i="21"/>
  <c r="H42" i="21"/>
  <c r="H44" i="21"/>
  <c r="H51" i="21"/>
  <c r="H45" i="21"/>
  <c r="H47" i="21"/>
  <c r="B21" i="9"/>
  <c r="B23" i="18" l="1"/>
  <c r="B25" i="18" s="1"/>
  <c r="B26" i="18" s="1"/>
  <c r="D30" i="18" s="1"/>
  <c r="D31" i="18" l="1"/>
  <c r="C23" i="18"/>
  <c r="C25" i="18" s="1"/>
  <c r="C26" i="18" s="1"/>
  <c r="B21" i="20"/>
  <c r="D27" i="20" s="1"/>
  <c r="F51" i="20"/>
  <c r="D51" i="20"/>
  <c r="B51" i="20"/>
  <c r="D57" i="20"/>
  <c r="L54" i="20"/>
  <c r="J54" i="20"/>
  <c r="B54" i="20"/>
  <c r="D23" i="19"/>
  <c r="D22" i="19"/>
  <c r="E22" i="19" s="1"/>
  <c r="D21" i="19"/>
  <c r="E21" i="19" s="1"/>
  <c r="E27" i="20" l="1"/>
  <c r="E30" i="18"/>
  <c r="E31" i="18"/>
  <c r="E23" i="19"/>
  <c r="J51" i="20"/>
  <c r="L51" i="20" s="1"/>
  <c r="B58" i="20"/>
  <c r="F54" i="20"/>
  <c r="N54" i="20" s="1"/>
  <c r="F57" i="20"/>
  <c r="D26" i="20"/>
  <c r="E26" i="20" l="1"/>
  <c r="C40" i="20"/>
  <c r="C50" i="5" s="1"/>
  <c r="C32" i="20"/>
  <c r="C42" i="5" s="1"/>
  <c r="C39" i="20"/>
  <c r="C49" i="5" s="1"/>
  <c r="C46" i="20"/>
  <c r="C56" i="5" s="1"/>
  <c r="C37" i="20"/>
  <c r="C47" i="5" s="1"/>
  <c r="C36" i="20"/>
  <c r="C46" i="5" s="1"/>
  <c r="C42" i="20"/>
  <c r="C52" i="5" s="1"/>
  <c r="C34" i="20"/>
  <c r="C44" i="5" s="1"/>
  <c r="C41" i="20"/>
  <c r="C51" i="5" s="1"/>
  <c r="C33" i="20"/>
  <c r="C43" i="5" s="1"/>
  <c r="C47" i="20"/>
  <c r="C57" i="5" s="1"/>
  <c r="C38" i="20"/>
  <c r="C48" i="5" s="1"/>
  <c r="C45" i="20"/>
  <c r="C55" i="5" s="1"/>
  <c r="C44" i="20"/>
  <c r="C54" i="5" s="1"/>
  <c r="C43" i="20"/>
  <c r="C53" i="5" s="1"/>
  <c r="C35" i="20"/>
  <c r="C45" i="5" s="1"/>
  <c r="B57" i="20"/>
  <c r="C30" i="20"/>
  <c r="C31" i="20" l="1"/>
  <c r="J57" i="20"/>
  <c r="F33" i="5"/>
  <c r="D34" i="5"/>
  <c r="D30" i="20" l="1"/>
  <c r="D44" i="20"/>
  <c r="D54" i="5" s="1"/>
  <c r="D40" i="20"/>
  <c r="D50" i="5" s="1"/>
  <c r="D36" i="20"/>
  <c r="D46" i="5" s="1"/>
  <c r="D32" i="20"/>
  <c r="D42" i="5" s="1"/>
  <c r="D47" i="20"/>
  <c r="D57" i="5" s="1"/>
  <c r="D43" i="20"/>
  <c r="D53" i="5" s="1"/>
  <c r="D39" i="20"/>
  <c r="D49" i="5" s="1"/>
  <c r="D35" i="20"/>
  <c r="D45" i="5" s="1"/>
  <c r="D31" i="20"/>
  <c r="D46" i="20"/>
  <c r="D56" i="5" s="1"/>
  <c r="D42" i="20"/>
  <c r="D52" i="5" s="1"/>
  <c r="D38" i="20"/>
  <c r="D48" i="5" s="1"/>
  <c r="D34" i="20"/>
  <c r="D44" i="5" s="1"/>
  <c r="D45" i="20"/>
  <c r="D55" i="5" s="1"/>
  <c r="D41" i="20"/>
  <c r="D51" i="5" s="1"/>
  <c r="D37" i="20"/>
  <c r="D47" i="5" s="1"/>
  <c r="D33" i="20"/>
  <c r="D43" i="5" s="1"/>
  <c r="D28" i="5"/>
  <c r="C39" i="5" s="1"/>
  <c r="D27" i="5"/>
  <c r="C38" i="5" s="1"/>
  <c r="C13" i="12" s="1"/>
  <c r="B33" i="5"/>
  <c r="H33" i="5" s="1"/>
  <c r="D29" i="5" s="1"/>
  <c r="C41" i="5" s="1"/>
  <c r="E13" i="12" l="1"/>
  <c r="E27" i="5"/>
  <c r="D38" i="5" s="1"/>
  <c r="E28" i="5"/>
  <c r="D39" i="5" s="1"/>
  <c r="D13" i="12" l="1"/>
  <c r="F13" i="12"/>
  <c r="E29" i="5"/>
  <c r="D41" i="5" s="1"/>
  <c r="B86" i="17" l="1"/>
  <c r="B71" i="17"/>
  <c r="B72" i="17" s="1"/>
  <c r="B56" i="17"/>
  <c r="B57" i="17" s="1"/>
  <c r="B58" i="17" s="1"/>
  <c r="B43" i="17"/>
  <c r="B44" i="17" s="1"/>
  <c r="B45" i="17" s="1"/>
  <c r="B30" i="17"/>
  <c r="B28" i="17"/>
  <c r="B29" i="17" s="1"/>
  <c r="B31" i="17" l="1"/>
  <c r="B32" i="17" s="1"/>
  <c r="B87" i="17"/>
  <c r="B88" i="17" s="1"/>
  <c r="B74" i="17"/>
  <c r="B75" i="17" s="1"/>
  <c r="B92" i="17" l="1"/>
  <c r="N19" i="12" s="1"/>
  <c r="B31" i="9"/>
  <c r="B32" i="9"/>
  <c r="B33" i="9"/>
  <c r="B34" i="9"/>
  <c r="B35" i="9"/>
  <c r="B36" i="9"/>
  <c r="B37" i="9"/>
  <c r="B38" i="9"/>
  <c r="B39" i="9"/>
  <c r="B40" i="9"/>
  <c r="B41" i="9"/>
  <c r="B42" i="9"/>
  <c r="B43" i="9"/>
  <c r="B44" i="9"/>
  <c r="B45" i="9"/>
  <c r="B46" i="9"/>
  <c r="B30" i="9"/>
  <c r="B91" i="17" l="1"/>
  <c r="M19" i="12" s="1"/>
  <c r="B67" i="9"/>
  <c r="D64" i="9"/>
  <c r="B62" i="9"/>
  <c r="D58" i="9"/>
  <c r="B52" i="9"/>
  <c r="F52" i="9" s="1"/>
  <c r="D55" i="9" s="1"/>
  <c r="B55" i="9"/>
  <c r="J55" i="9" l="1"/>
  <c r="B58" i="9" s="1"/>
  <c r="F58" i="9" s="1"/>
  <c r="B64" i="9" s="1"/>
  <c r="F64" i="9" s="1"/>
  <c r="B61" i="9" l="1"/>
  <c r="D61" i="9" s="1"/>
  <c r="B66" i="9"/>
  <c r="B69" i="9"/>
  <c r="F69" i="9" s="1"/>
  <c r="D29" i="9" l="1"/>
  <c r="D33" i="9" s="1"/>
  <c r="D66" i="9"/>
  <c r="C29" i="9" s="1"/>
  <c r="M18" i="12" s="1"/>
  <c r="D32" i="8"/>
  <c r="C32" i="8"/>
  <c r="D42" i="9" l="1"/>
  <c r="D46" i="9"/>
  <c r="D32" i="9"/>
  <c r="D35" i="9"/>
  <c r="D45" i="9"/>
  <c r="D31" i="9"/>
  <c r="C33" i="8"/>
  <c r="M12" i="12"/>
  <c r="M20" i="12" s="1"/>
  <c r="D33" i="8"/>
  <c r="N12" i="12"/>
  <c r="D30" i="9"/>
  <c r="N18" i="12"/>
  <c r="D41" i="9"/>
  <c r="D34" i="9"/>
  <c r="D44" i="9"/>
  <c r="D37" i="9"/>
  <c r="D36" i="9"/>
  <c r="D40" i="9"/>
  <c r="D39" i="9"/>
  <c r="D43" i="9"/>
  <c r="D38" i="9"/>
  <c r="C30" i="9"/>
  <c r="C35" i="9"/>
  <c r="C33" i="9"/>
  <c r="C42" i="9"/>
  <c r="C32" i="9"/>
  <c r="C46" i="9"/>
  <c r="C31" i="9"/>
  <c r="C36" i="9"/>
  <c r="C44" i="9"/>
  <c r="C45" i="9"/>
  <c r="C39" i="9"/>
  <c r="C38" i="9"/>
  <c r="C41" i="9"/>
  <c r="C37" i="9"/>
  <c r="C43" i="9"/>
  <c r="C40" i="9"/>
  <c r="C34" i="9"/>
  <c r="D48" i="8"/>
  <c r="D44" i="8"/>
  <c r="D40" i="8"/>
  <c r="D36" i="8"/>
  <c r="D43" i="8"/>
  <c r="D39" i="8"/>
  <c r="D35" i="8"/>
  <c r="D41" i="8"/>
  <c r="D47" i="8"/>
  <c r="D45" i="8"/>
  <c r="D37" i="8"/>
  <c r="D46" i="8"/>
  <c r="D42" i="8"/>
  <c r="D38" i="8"/>
  <c r="D34" i="8"/>
  <c r="D49" i="8"/>
  <c r="C46" i="8"/>
  <c r="C42" i="8"/>
  <c r="C38" i="8"/>
  <c r="C34" i="8"/>
  <c r="C49" i="8"/>
  <c r="C45" i="8"/>
  <c r="C41" i="8"/>
  <c r="C37" i="8"/>
  <c r="C43" i="8"/>
  <c r="C47" i="8"/>
  <c r="C35" i="8"/>
  <c r="C48" i="8"/>
  <c r="C44" i="8"/>
  <c r="C40" i="8"/>
  <c r="C36" i="8"/>
  <c r="C39" i="8"/>
  <c r="E34" i="3" l="1"/>
  <c r="N5" i="12" s="1"/>
  <c r="D35" i="3"/>
  <c r="O5" i="12" s="1"/>
  <c r="E33" i="3"/>
  <c r="L5" i="12" s="1"/>
  <c r="E32" i="3"/>
  <c r="J5" i="12" s="1"/>
  <c r="E31" i="3"/>
  <c r="H5" i="12" s="1"/>
  <c r="D36" i="3"/>
  <c r="Q5" i="12" s="1"/>
  <c r="D29" i="3"/>
  <c r="C5" i="12" s="1"/>
  <c r="H20" i="12" l="1"/>
  <c r="N20" i="12"/>
  <c r="J20" i="12"/>
  <c r="L20" i="12"/>
  <c r="C20" i="12"/>
  <c r="E20" i="12"/>
  <c r="E35" i="3"/>
  <c r="P5" i="12" s="1"/>
  <c r="O20" i="12"/>
  <c r="E36" i="3"/>
  <c r="R5" i="12" s="1"/>
  <c r="Q20" i="12"/>
  <c r="E29" i="3"/>
  <c r="D5" i="12" s="1"/>
  <c r="P20" i="12" l="1"/>
  <c r="R20" i="12"/>
  <c r="D20" i="12"/>
  <c r="F20" i="12"/>
</calcChain>
</file>

<file path=xl/sharedStrings.xml><?xml version="1.0" encoding="utf-8"?>
<sst xmlns="http://schemas.openxmlformats.org/spreadsheetml/2006/main" count="2942" uniqueCount="1164">
  <si>
    <t>Emission Summary</t>
  </si>
  <si>
    <t>EPN</t>
  </si>
  <si>
    <t>Source Name</t>
  </si>
  <si>
    <t>VOC lb/hr</t>
  </si>
  <si>
    <t>VOC tpy</t>
  </si>
  <si>
    <t>Total</t>
  </si>
  <si>
    <t>Please confirm that you agree with the statement above by typing your name here</t>
  </si>
  <si>
    <t>ENG1</t>
  </si>
  <si>
    <t>Flare</t>
  </si>
  <si>
    <t>Fugitives</t>
  </si>
  <si>
    <t>Zone</t>
  </si>
  <si>
    <t>Diameter (ft)</t>
  </si>
  <si>
    <t>Temperature (°F)</t>
  </si>
  <si>
    <t>Velocity (fps)</t>
  </si>
  <si>
    <t>Input Parameters</t>
  </si>
  <si>
    <t>Pollutant</t>
  </si>
  <si>
    <t>lb/hr</t>
  </si>
  <si>
    <t>tpy</t>
  </si>
  <si>
    <t>CO</t>
  </si>
  <si>
    <t>PM</t>
  </si>
  <si>
    <t>VOC</t>
  </si>
  <si>
    <t>PM10</t>
  </si>
  <si>
    <t>PM2.5</t>
  </si>
  <si>
    <t>SO2</t>
  </si>
  <si>
    <t>Emission Factor Unit</t>
  </si>
  <si>
    <t>g/hp-hr</t>
  </si>
  <si>
    <t>Max heat rate (MMBtu/hr)</t>
  </si>
  <si>
    <t>lb/MMBtu</t>
  </si>
  <si>
    <t>Hours operation per year</t>
  </si>
  <si>
    <t>Sulfur content of natural gas (gr/100 dscf)</t>
  </si>
  <si>
    <t>Controlled Emission Factor</t>
  </si>
  <si>
    <t>1.5 MMBtu/hr</t>
  </si>
  <si>
    <t>AP42 Table 3.2-3</t>
  </si>
  <si>
    <t>CH2O</t>
  </si>
  <si>
    <t>lb/MMscf</t>
  </si>
  <si>
    <t>Fuel heating value (Btu/scf)</t>
  </si>
  <si>
    <t>1020 Btu/scf</t>
  </si>
  <si>
    <t>Percent oil in water throughput</t>
  </si>
  <si>
    <t>Days of operation per year</t>
  </si>
  <si>
    <t>Propane</t>
  </si>
  <si>
    <t>Isobutane</t>
  </si>
  <si>
    <t>n-Butane</t>
  </si>
  <si>
    <t>Isopentane</t>
  </si>
  <si>
    <t>n-Pentane</t>
  </si>
  <si>
    <t>Cyclohexane</t>
  </si>
  <si>
    <t>Heptanes</t>
  </si>
  <si>
    <t>Methylcyclohexane</t>
  </si>
  <si>
    <t>Octanes</t>
  </si>
  <si>
    <t>Nonanes</t>
  </si>
  <si>
    <t>Decanes+</t>
  </si>
  <si>
    <t>Benzene</t>
  </si>
  <si>
    <t>Toluene</t>
  </si>
  <si>
    <t>Ethylbenzene</t>
  </si>
  <si>
    <t>Xylene</t>
  </si>
  <si>
    <t>2,2,4-Trimethylpentane</t>
  </si>
  <si>
    <t>Mixed Hexanes</t>
  </si>
  <si>
    <t>Potential throughput (bbl/yr)</t>
  </si>
  <si>
    <t>Molecular weight of vapors (lb/lb-mol)</t>
  </si>
  <si>
    <t>Max hourly fill rate (bbl/hr)</t>
  </si>
  <si>
    <t>FUG1</t>
  </si>
  <si>
    <t>Equipment Type</t>
  </si>
  <si>
    <t>Source Count</t>
  </si>
  <si>
    <t>28VHP Control Efficiency</t>
  </si>
  <si>
    <t>Stream Weight % VOC</t>
  </si>
  <si>
    <t>MSS-TD</t>
  </si>
  <si>
    <t>Atmospheric pressure (psi)</t>
  </si>
  <si>
    <t>Oil tank capacity (bbl)</t>
  </si>
  <si>
    <t>Number of oil tanks</t>
  </si>
  <si>
    <t>Oil mixture vapor pressure (psia)</t>
  </si>
  <si>
    <t>Molecular weight of oil mixture (lb/lb-mol)</t>
  </si>
  <si>
    <t>VOC weight fraction</t>
  </si>
  <si>
    <t>Duration of activity (hr)</t>
  </si>
  <si>
    <t>=</t>
  </si>
  <si>
    <t>psi</t>
  </si>
  <si>
    <t>Convert tank volume to ft3</t>
  </si>
  <si>
    <t>bbl</t>
  </si>
  <si>
    <t>ft3</t>
  </si>
  <si>
    <t>ft3    =</t>
  </si>
  <si>
    <t xml:space="preserve">ft3         </t>
  </si>
  <si>
    <t>ft3 psi</t>
  </si>
  <si>
    <t>°R</t>
  </si>
  <si>
    <t xml:space="preserve">       =</t>
  </si>
  <si>
    <t>lb-mol</t>
  </si>
  <si>
    <t>Oil vapor to atmosphere per activity (lb) =</t>
  </si>
  <si>
    <t>lb</t>
  </si>
  <si>
    <t>lb     =</t>
  </si>
  <si>
    <t>Hourly rate of vent to atmosphere (lb/hr) =</t>
  </si>
  <si>
    <t>hr</t>
  </si>
  <si>
    <t>lb       =</t>
  </si>
  <si>
    <t>VOC vented to atmosphere per activity (lb) =</t>
  </si>
  <si>
    <t>weight fraction =</t>
  </si>
  <si>
    <t>Hourly rate of VOC vent to atmosphere (lb/hr) =</t>
  </si>
  <si>
    <t xml:space="preserve">VOC to atmosphere (tpy/tank) = </t>
  </si>
  <si>
    <t>ton   =</t>
  </si>
  <si>
    <t>tons</t>
  </si>
  <si>
    <t>MSS-TC</t>
  </si>
  <si>
    <t xml:space="preserve">Number of cleanings per year per oil tank </t>
  </si>
  <si>
    <t>S, saturation factor</t>
  </si>
  <si>
    <t>M, Molecular weight of vapors (lb/lb-mol)</t>
  </si>
  <si>
    <t>Safety factor</t>
  </si>
  <si>
    <t>Liquid heel (% volume of tank)</t>
  </si>
  <si>
    <t>Vapor pressure (psia)</t>
  </si>
  <si>
    <t>Saturation factor</t>
  </si>
  <si>
    <t>Loading loss per activity (lb/activity)</t>
  </si>
  <si>
    <t xml:space="preserve">U wind speed (m/s)
</t>
  </si>
  <si>
    <t>Evaporation time t  (hrs)</t>
  </si>
  <si>
    <t>Total (lbs/yr/engine)</t>
  </si>
  <si>
    <t>Clingage loss (lb/activity)</t>
  </si>
  <si>
    <t>Molecular weight (lb/lb-mole)</t>
  </si>
  <si>
    <t>Ideal gas constant (psia-ft3/lb-mol-°R)</t>
  </si>
  <si>
    <t>Vapor pressure of material stored (psia)</t>
  </si>
  <si>
    <t>Glycol solution (gal/activity)</t>
  </si>
  <si>
    <t>Total (lbs/yr/unit)</t>
  </si>
  <si>
    <t>Percent oil in throughput</t>
  </si>
  <si>
    <t>Glycol Reboiler</t>
  </si>
  <si>
    <t>Heat flow (MMBtu/hr)</t>
  </si>
  <si>
    <t>NA</t>
  </si>
  <si>
    <t>25,000 gal</t>
  </si>
  <si>
    <t>APD practice</t>
  </si>
  <si>
    <t>Flow rate (scf/hr)</t>
  </si>
  <si>
    <t>High BTU, Air or Unassisted Flare</t>
  </si>
  <si>
    <t>Emission Factor Units</t>
  </si>
  <si>
    <t xml:space="preserve">Emission Factor </t>
  </si>
  <si>
    <t>Annual</t>
  </si>
  <si>
    <t>Throughput (bbl)</t>
  </si>
  <si>
    <t xml:space="preserve">Daily </t>
  </si>
  <si>
    <t>NOx</t>
  </si>
  <si>
    <t>Mscf</t>
  </si>
  <si>
    <t>Uncontrolled hourly VOC emissions =</t>
  </si>
  <si>
    <t>blowdown</t>
  </si>
  <si>
    <t>scf</t>
  </si>
  <si>
    <t>VOC wt fraction</t>
  </si>
  <si>
    <t>lb    =</t>
  </si>
  <si>
    <t>lb/hr VOC</t>
  </si>
  <si>
    <t>Number of engines at site</t>
  </si>
  <si>
    <t>Uncontrolled yearly VOC emissions =</t>
  </si>
  <si>
    <t>lb VOC</t>
  </si>
  <si>
    <t>yr</t>
  </si>
  <si>
    <t>number of engines</t>
  </si>
  <si>
    <t>BD per engine</t>
  </si>
  <si>
    <t xml:space="preserve">lb  </t>
  </si>
  <si>
    <t>BD</t>
  </si>
  <si>
    <t>tpy VOC</t>
  </si>
  <si>
    <t>Fuel type</t>
  </si>
  <si>
    <t>Field Gas</t>
  </si>
  <si>
    <t>lb-mol field gas</t>
  </si>
  <si>
    <t>lb VOC   =</t>
  </si>
  <si>
    <t>lb/hr uncontrolled VOC</t>
  </si>
  <si>
    <t>Flare VOC DRE</t>
  </si>
  <si>
    <t>Uncontrolled hourly NOx emissions =</t>
  </si>
  <si>
    <t>MMBtu</t>
  </si>
  <si>
    <t>MMscf</t>
  </si>
  <si>
    <t>blowdown   =</t>
  </si>
  <si>
    <t>lb/hr NOx</t>
  </si>
  <si>
    <t>Manufacturer guarantee</t>
  </si>
  <si>
    <t>Number of oil changes per engine per year</t>
  </si>
  <si>
    <t>Number of Units</t>
  </si>
  <si>
    <t>Motor oil (gal/oil change)</t>
  </si>
  <si>
    <t>Evaporation Loss (lb/oil change)</t>
  </si>
  <si>
    <t>Loading loss per oil change (lb)</t>
  </si>
  <si>
    <t>MSS-MISC</t>
  </si>
  <si>
    <t>Compressor Blowdowns</t>
  </si>
  <si>
    <t>Volume to be blown down (Mscf)</t>
  </si>
  <si>
    <t>Ideal volume per lb-mol (scf/lb-mol)</t>
  </si>
  <si>
    <t>BACT, manufacturer guarantee</t>
  </si>
  <si>
    <t>Tank Degassing</t>
  </si>
  <si>
    <t>Dehydrator Vent</t>
  </si>
  <si>
    <t>VOC uncontrolled emissions from pilot =</t>
  </si>
  <si>
    <t>Source</t>
  </si>
  <si>
    <t>AP42 Table 7.1-2, Gasoline RVP 7</t>
  </si>
  <si>
    <t>VOC hourly (lb/1000 gal)</t>
  </si>
  <si>
    <t>VOC annual (lb/1000 gal)</t>
  </si>
  <si>
    <t>Vacuum truck loading duration (hr/truck)</t>
  </si>
  <si>
    <t>Ll (lb VOC/1000 gal loaded) =</t>
  </si>
  <si>
    <t>Tank Cleaning</t>
  </si>
  <si>
    <t>Tanks program</t>
  </si>
  <si>
    <t>Sulfur content of fuel</t>
  </si>
  <si>
    <t>Rated brake power of engine (hp)</t>
  </si>
  <si>
    <t>VOC molecular weight in field gas (lb/lb-mol)</t>
  </si>
  <si>
    <t>High BTU, air or unassisted flare</t>
  </si>
  <si>
    <t>lb/hr*</t>
  </si>
  <si>
    <t>at annual average temp</t>
  </si>
  <si>
    <t>30 ft</t>
  </si>
  <si>
    <t>1 ft</t>
  </si>
  <si>
    <t>992 °F</t>
  </si>
  <si>
    <t>107 fps</t>
  </si>
  <si>
    <t>1380 hp</t>
  </si>
  <si>
    <t>10.08 MMBtu/hr</t>
  </si>
  <si>
    <t>8760 hrs/yr</t>
  </si>
  <si>
    <t>0.2 gr/100 dscf</t>
  </si>
  <si>
    <t>20 ft</t>
  </si>
  <si>
    <t>0.65 ft</t>
  </si>
  <si>
    <t>200 °F</t>
  </si>
  <si>
    <t>5.2 fps</t>
  </si>
  <si>
    <t>3 ft</t>
  </si>
  <si>
    <t>365 days</t>
  </si>
  <si>
    <t>Max lb/hr</t>
  </si>
  <si>
    <t>Emission Factor Source</t>
  </si>
  <si>
    <t>at 95 °F</t>
  </si>
  <si>
    <t>at 90 °F</t>
  </si>
  <si>
    <t>°R lb-mol</t>
  </si>
  <si>
    <t>Loading loss LL (lb/1000 gal)</t>
  </si>
  <si>
    <t>Vapor pressure Pv  (Pa)</t>
  </si>
  <si>
    <t>Surface Area Ap  (m2) (4ft * 4ft)</t>
  </si>
  <si>
    <t>VV Casing volume (ft3) (1ft * 3ft)</t>
  </si>
  <si>
    <t>VV Vessel volume (ft3) (5 ft radii * 30 ft  height)</t>
  </si>
  <si>
    <t>VV Vessel volume (ft3) (2ft radii * 10 ft height)</t>
  </si>
  <si>
    <t>Uncontrolled lb/hr</t>
  </si>
  <si>
    <t>Uncontrolled tpy</t>
  </si>
  <si>
    <t>Calculated</t>
  </si>
  <si>
    <t>Gas analysis</t>
  </si>
  <si>
    <t>Applicant</t>
  </si>
  <si>
    <t>Gas  analysis</t>
  </si>
  <si>
    <t>Max tpy</t>
  </si>
  <si>
    <t>Parameter Source</t>
  </si>
  <si>
    <t>AP42 5.2-4: Loading loss equation, 90°F</t>
  </si>
  <si>
    <t>AP42 5.2-4: Loading loss equation, 95°F</t>
  </si>
  <si>
    <t>Oil vented to atmosphere per activity (lb-mol) =</t>
  </si>
  <si>
    <t>AP-42 Table 7.1-2</t>
  </si>
  <si>
    <t>Assume entire tank volume vents to atmosphere using Ideal Gas Law: PV = nRT</t>
  </si>
  <si>
    <t>HEAT1</t>
  </si>
  <si>
    <t>Oil Tank 1</t>
  </si>
  <si>
    <t>Produced Water Tank 1</t>
  </si>
  <si>
    <t>FLARE1</t>
  </si>
  <si>
    <t>LOAD1</t>
  </si>
  <si>
    <t>PWTANK1</t>
  </si>
  <si>
    <t>Truck Loading</t>
  </si>
  <si>
    <t>tpy*</t>
  </si>
  <si>
    <t>Rank</t>
  </si>
  <si>
    <t>Name</t>
  </si>
  <si>
    <t>NA Threshold PM10 (TPY)</t>
  </si>
  <si>
    <t>Anderson</t>
  </si>
  <si>
    <t>Houston</t>
  </si>
  <si>
    <t>Andrews</t>
  </si>
  <si>
    <t>Galveston</t>
  </si>
  <si>
    <t>Angelina</t>
  </si>
  <si>
    <t>Brazoria</t>
  </si>
  <si>
    <t>Aransas</t>
  </si>
  <si>
    <t>Archer</t>
  </si>
  <si>
    <t>Armstrong</t>
  </si>
  <si>
    <t>Atascosa</t>
  </si>
  <si>
    <t>Austin</t>
  </si>
  <si>
    <t>Bailey</t>
  </si>
  <si>
    <t>Bandera</t>
  </si>
  <si>
    <t>Bastrop</t>
  </si>
  <si>
    <t>Baylor</t>
  </si>
  <si>
    <t>Bee</t>
  </si>
  <si>
    <t>Bell</t>
  </si>
  <si>
    <t>Bexar</t>
  </si>
  <si>
    <t>Blanco</t>
  </si>
  <si>
    <t>Borden</t>
  </si>
  <si>
    <t>Bosque</t>
  </si>
  <si>
    <t>Bowie</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</si>
  <si>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</si>
  <si>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</si>
  <si>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</si>
  <si>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</si>
  <si>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</si>
  <si>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</si>
  <si>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</si>
  <si>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</si>
  <si>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</si>
  <si>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</si>
  <si>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</si>
  <si>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</si>
  <si>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</si>
  <si>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</si>
  <si>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</si>
  <si>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</si>
  <si>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</si>
  <si>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</si>
  <si>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</si>
  <si>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</si>
  <si>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</si>
  <si>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</si>
  <si>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</si>
  <si>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</si>
  <si>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</si>
  <si>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</si>
  <si>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</si>
  <si>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</si>
  <si>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</si>
  <si>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</si>
  <si>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</si>
  <si>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</si>
  <si>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</si>
  <si>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</si>
  <si>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</si>
  <si>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</si>
  <si>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</si>
  <si>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</si>
  <si>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</si>
  <si>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</si>
  <si>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</si>
  <si>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</si>
  <si>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</si>
  <si>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</si>
  <si>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</si>
  <si>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</si>
  <si>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</si>
  <si>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</si>
  <si>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</si>
  <si>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</si>
  <si>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</si>
  <si>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</si>
  <si>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</si>
  <si>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</si>
  <si>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</si>
  <si>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</si>
  <si>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</si>
  <si>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</si>
  <si>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</si>
  <si>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</si>
  <si>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</si>
  <si>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</si>
  <si>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</si>
  <si>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</si>
  <si>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</si>
  <si>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</si>
  <si>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</si>
  <si>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</si>
  <si>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</si>
  <si>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</si>
  <si>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</si>
  <si>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</si>
  <si>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</si>
  <si>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</si>
  <si>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</si>
  <si>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</si>
  <si>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</si>
  <si>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</si>
  <si>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</si>
  <si>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</si>
  <si>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</si>
  <si>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</si>
  <si>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</si>
  <si>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</si>
  <si>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</si>
  <si>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</si>
  <si>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</si>
  <si>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</si>
  <si>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</si>
  <si>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</si>
  <si>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</si>
  <si>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</si>
  <si>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</si>
  <si>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</si>
  <si>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</si>
  <si>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</si>
  <si>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</si>
  <si>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</si>
  <si>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</si>
  <si>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</si>
  <si>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</si>
  <si>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</si>
  <si>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</si>
  <si>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</si>
  <si>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</si>
  <si>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</si>
  <si>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</si>
  <si>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</si>
  <si>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</si>
  <si>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</si>
  <si>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</si>
  <si>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</si>
  <si>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</si>
  <si>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</si>
  <si>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</si>
  <si>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</si>
  <si>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</si>
  <si>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</si>
  <si>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</si>
  <si>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</si>
  <si>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</si>
  <si>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</si>
  <si>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</si>
  <si>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</si>
  <si>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</si>
  <si>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</si>
  <si>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</si>
  <si>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</si>
  <si>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</si>
  <si>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</si>
  <si>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</si>
  <si>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</si>
  <si>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</si>
  <si>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</si>
  <si>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</si>
  <si>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</si>
  <si>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</si>
  <si>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</si>
  <si>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</si>
  <si>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</si>
  <si>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</si>
  <si>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</si>
  <si>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</si>
  <si>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</si>
  <si>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</si>
  <si>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</si>
  <si>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</si>
  <si>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</si>
  <si>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</si>
  <si>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</si>
  <si>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</si>
  <si>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</si>
  <si>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</si>
  <si>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</si>
  <si>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</si>
  <si>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</si>
  <si>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</si>
  <si>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</si>
  <si>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</si>
  <si>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</si>
  <si>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</si>
  <si>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</si>
  <si>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</si>
  <si>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</si>
  <si>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</si>
  <si>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</si>
  <si>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</si>
  <si>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</si>
  <si>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</si>
  <si>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</si>
  <si>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</si>
  <si>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</si>
  <si>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</si>
  <si>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</si>
  <si>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</si>
  <si>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</si>
  <si>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</si>
  <si>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</si>
  <si>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</si>
  <si>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</si>
  <si>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</si>
  <si>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</si>
  <si>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</si>
  <si>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</si>
  <si>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</si>
  <si>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</si>
  <si>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</si>
  <si>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</si>
  <si>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</si>
  <si>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</si>
  <si>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</si>
  <si>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</si>
  <si>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</si>
  <si>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</si>
  <si>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</si>
  <si>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</si>
  <si>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</si>
  <si>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</si>
  <si>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</si>
  <si>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</si>
  <si>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</si>
  <si>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</si>
  <si>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</si>
  <si>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</si>
  <si>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</si>
  <si>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</si>
  <si>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</si>
  <si>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</si>
  <si>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</si>
  <si>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</si>
  <si>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</si>
  <si>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</si>
  <si>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</si>
  <si>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</si>
  <si>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</si>
  <si>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</si>
  <si>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</si>
  <si>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</si>
  <si>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</si>
  <si>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</si>
  <si>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</si>
  <si>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</si>
  <si>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</si>
  <si>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</si>
  <si>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</si>
  <si>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</si>
  <si>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</si>
  <si>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</si>
  <si>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</si>
  <si>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</si>
  <si>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</si>
  <si>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</si>
  <si>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Emission Type</t>
  </si>
  <si>
    <t>Steady state (continuous)</t>
  </si>
  <si>
    <t>Low pressure periodic</t>
  </si>
  <si>
    <t>High pressure periodic</t>
  </si>
  <si>
    <t>VOC Type</t>
  </si>
  <si>
    <t>Other</t>
  </si>
  <si>
    <t>Crude Oil or Condensate VOC</t>
  </si>
  <si>
    <t>Natural Gas VOC</t>
  </si>
  <si>
    <t>Zones</t>
  </si>
  <si>
    <t>LL=12.46  SPM/T</t>
  </si>
  <si>
    <t>LL = Loading loss (lb/1000 gal of liquid loaded)</t>
  </si>
  <si>
    <t xml:space="preserve">S = Saturation factor from AP-42, Table 5.2-1 </t>
  </si>
  <si>
    <t xml:space="preserve">P = True vapor pressure of liquid loaded (psia) </t>
  </si>
  <si>
    <t>M = Molecular weight of vapors (lb/lb-mol)</t>
  </si>
  <si>
    <t>Total Emissions = (PV/RT) * MW * Concentration</t>
  </si>
  <si>
    <t xml:space="preserve">P = vapor pressure of material stored pressure (psia) at t </t>
  </si>
  <si>
    <t>V = vessel volume (ft3)</t>
  </si>
  <si>
    <t>MW = molecular weight (lb/lb-mole)</t>
  </si>
  <si>
    <t>R = (10.73 psia-ft3/lb-mol-R)</t>
  </si>
  <si>
    <t>t = 95° F or actual, whichever is higher</t>
  </si>
  <si>
    <t>L_(E )^ =4.14 ∗〖10〗^(-5) 〖US〗_^0.78 PV   MW0.67 Ap0.94 t</t>
  </si>
  <si>
    <t>L_(E )^  = Evaporation loss (lb/activity)</t>
  </si>
  <si>
    <t>U is wind speed in m/s</t>
  </si>
  <si>
    <t>Pv = VOC vapor pressure, Pa</t>
  </si>
  <si>
    <t xml:space="preserve">Mw = VOC vapor molecular weight </t>
  </si>
  <si>
    <t>Ap = liquid surface area, m2</t>
  </si>
  <si>
    <t>t = time, hrs</t>
  </si>
  <si>
    <t>LSL max = 0.60 (PVv / RT) Mv</t>
  </si>
  <si>
    <t>Vv = vessel volume (ft3)</t>
  </si>
  <si>
    <t>Mv = molecular weight (lb/lb-mole)</t>
  </si>
  <si>
    <t>t = Temperature (R)</t>
  </si>
  <si>
    <t>Max # of Engines</t>
  </si>
  <si>
    <t>County Selected</t>
  </si>
  <si>
    <t>Max Engines for selected counted</t>
  </si>
  <si>
    <t>Max Controlled Emission Factor</t>
  </si>
  <si>
    <t>AP42 Table 1.4-1 or manufacturer guarantee</t>
  </si>
  <si>
    <t>AP42 Table 1.4-2 or manufacturer guarantee</t>
  </si>
  <si>
    <t>AP42 Table 1.4-3 or manufacturer guarantee</t>
  </si>
  <si>
    <t>Yes</t>
  </si>
  <si>
    <t>No</t>
  </si>
  <si>
    <t>Tank volume of the largest tank (oil or produced water) (bbl)</t>
  </si>
  <si>
    <t>Tank volume of the largest tank (oil or produced water) (gal)</t>
  </si>
  <si>
    <t>Number of produced water tanks</t>
  </si>
  <si>
    <t>Controlled Emission Factor*</t>
  </si>
  <si>
    <t>Wt% VOC*</t>
  </si>
  <si>
    <t>*Species Weight percent of VOC, corrected to remove non-VOC content</t>
  </si>
  <si>
    <t>Wt % VOC*</t>
  </si>
  <si>
    <t>*Weight percentages are consistent with the percentages used for fugitive calculations.</t>
  </si>
  <si>
    <t>Molecular weight (lb/lb-mol)</t>
  </si>
  <si>
    <t>T = Temperature of bulk liquid loaded (degrees R)</t>
  </si>
  <si>
    <t>T = 460 + t (degrees R)</t>
  </si>
  <si>
    <t>Potential oil throughput (bbl/day)</t>
  </si>
  <si>
    <t>Blowdowns per hour per engine</t>
  </si>
  <si>
    <t>Unit Type</t>
  </si>
  <si>
    <t>●The engine must be isolated and a blowdown must occur prior to changing the seals.
●Emissions from clingage result from the evaporation of lubricant adhered to the rod packing casing.
●Casing volume for calculations is based on field observation of casing for a 1380 hp Caterpillar G3516B LE engine.
●Input parameters are based on material specifications for AP101 Apeizon grease.</t>
  </si>
  <si>
    <t>●Calculations are based on the physical properties of mono ethylene glycol (MEG) because of its low molecular weight and high vapor pressure which gives the most conservative emissions estimate.
●Typically the glycol solution used in the dehydrator is not entirely replaced but it is conservatively assumed that the glycol solution is drained once per year for vessel maintenance.
●Per field experience, 4000 gal of glycol solution is used in a large dehydrator.</t>
  </si>
  <si>
    <t xml:space="preserve">Evaporative loss equation: </t>
  </si>
  <si>
    <t>Clingage loss equation:</t>
  </si>
  <si>
    <t>Loading loss equation:</t>
  </si>
  <si>
    <t>Reference: AP-42 Loading equation</t>
  </si>
  <si>
    <t>Reference: AP-42 (2-23) constrained by an upper limit equal to filling loss for IFR with liquid heel</t>
  </si>
  <si>
    <t xml:space="preserve">Reference: “Estimate Emissions from Atmospheric Releases of Hazardous Substances,” </t>
  </si>
  <si>
    <t>Environmental Engineering World, November-December 1996</t>
  </si>
  <si>
    <t>Ideal Gas Law:</t>
  </si>
  <si>
    <t>n = PV/RT</t>
  </si>
  <si>
    <t>Instructions</t>
  </si>
  <si>
    <t>NA Threshold NOX and VOC (TPY)</t>
  </si>
  <si>
    <t>Number of rod packing changes per engine per year</t>
  </si>
  <si>
    <t>P, True vapor pressure at 90°F (psia)</t>
  </si>
  <si>
    <t>P, True vapor pressure at ave. annual temp of liquid loaded (psia)</t>
  </si>
  <si>
    <t>Ave annual temp of liquid loaded (°F)</t>
  </si>
  <si>
    <t>Number of vacuum trucks per tank per event</t>
  </si>
  <si>
    <t>Number of seal changes per year</t>
  </si>
  <si>
    <t>Number of glycol replacement occurrences per year</t>
  </si>
  <si>
    <t>Number of glycol reboiler occurrences per year</t>
  </si>
  <si>
    <t>1 blowdown/hr</t>
  </si>
  <si>
    <t>Tanks program (E&amp;P)</t>
  </si>
  <si>
    <t>Gas &amp; Oil Production Operations 
(lb VOC/hr/source)*</t>
  </si>
  <si>
    <t>10 ft</t>
  </si>
  <si>
    <t>68°F</t>
  </si>
  <si>
    <t>Oil Tank 2</t>
  </si>
  <si>
    <t>Produced Water Tank 2</t>
  </si>
  <si>
    <t>PWTANK2</t>
  </si>
  <si>
    <t>ENG2</t>
  </si>
  <si>
    <t>ENG3</t>
  </si>
  <si>
    <t>ENG4</t>
  </si>
  <si>
    <t>ENG6</t>
  </si>
  <si>
    <t>each</t>
  </si>
  <si>
    <t>individual</t>
  </si>
  <si>
    <t>HAP</t>
  </si>
  <si>
    <t>&lt;25.00 for</t>
  </si>
  <si>
    <t>all HAPS</t>
  </si>
  <si>
    <t>combined</t>
  </si>
  <si>
    <t>and</t>
  </si>
  <si>
    <t>ENG5</t>
  </si>
  <si>
    <t>Title V Threshold (TPY)</t>
  </si>
  <si>
    <t>Title V Threshold for selected county</t>
  </si>
  <si>
    <r>
      <t>&lt;10.00 for</t>
    </r>
    <r>
      <rPr>
        <u/>
        <sz val="9"/>
        <color theme="1"/>
        <rFont val="Arial"/>
        <family val="2"/>
      </rPr>
      <t/>
    </r>
  </si>
  <si>
    <t>125 bbl/day</t>
  </si>
  <si>
    <t>25 ft</t>
  </si>
  <si>
    <t>Potential water throughput (bbl/day)</t>
  </si>
  <si>
    <t>Capacity of oil tank (gal)</t>
  </si>
  <si>
    <t>Number of blowdowns per engine per year</t>
  </si>
  <si>
    <t>12 blowdowns/engine/yr</t>
  </si>
  <si>
    <t>Valves-gas</t>
  </si>
  <si>
    <t>Relief valve-gas</t>
  </si>
  <si>
    <t>Open-ended lines-gas</t>
  </si>
  <si>
    <t>Connectors-gas</t>
  </si>
  <si>
    <t>Sampling connectors-gas</t>
  </si>
  <si>
    <t>Valves-light oil</t>
  </si>
  <si>
    <t>Open-ended lines-light oil</t>
  </si>
  <si>
    <t>Connectors-light oil</t>
  </si>
  <si>
    <t>Sampling connectors-light oil</t>
  </si>
  <si>
    <t>Flanges-light oil</t>
  </si>
  <si>
    <t>Gas-oil ratio (scf/bbl)</t>
  </si>
  <si>
    <t>Uncontrolled recovery - vapor (scf/time)</t>
  </si>
  <si>
    <t>Total emissions heat value (Btu/scf)</t>
  </si>
  <si>
    <t>Total heat flow (Btu) per day</t>
  </si>
  <si>
    <t>Total heat flow (MMBtu/hr)</t>
  </si>
  <si>
    <t>Dry gas throughput design (MMscf/day)</t>
  </si>
  <si>
    <t>Molecular weight of VOC (lb/lb-mol)</t>
  </si>
  <si>
    <t>Gas heating value (Btu/scf)</t>
  </si>
  <si>
    <t>Pilot heat rating (MMBtu/hr)</t>
  </si>
  <si>
    <t>Pilot flow rate (scf/hr)</t>
  </si>
  <si>
    <t>Pilot hrs per yr (hrs)</t>
  </si>
  <si>
    <t>Miscellaneous MSS</t>
  </si>
  <si>
    <t>True vapor pressure at 95°F (psia)</t>
  </si>
  <si>
    <t>True vapor pressure at T (psia)</t>
  </si>
  <si>
    <t>Temp of liquid loaded (°F)</t>
  </si>
  <si>
    <t>VOC concentration for PW tanks (%)</t>
  </si>
  <si>
    <t>Glycol reboiler maintenance</t>
  </si>
  <si>
    <t>VOC type: (pick from list)</t>
  </si>
  <si>
    <t>Emission type: (pick from list)</t>
  </si>
  <si>
    <t>Compressor Engine 1</t>
  </si>
  <si>
    <t>*The controlled emission factor for NOx may not exceed 0.7 g/hp-hr and must not exceed the manufacturer's guarantee</t>
  </si>
  <si>
    <t>Compressor Engine 2</t>
  </si>
  <si>
    <t>Compressor Engine 3</t>
  </si>
  <si>
    <t>Compressor Engine 4</t>
  </si>
  <si>
    <t>Compressor Engine 5</t>
  </si>
  <si>
    <t>Compressor Engine 6</t>
  </si>
  <si>
    <t>*Emission rates are based on 1% of Oil Tank 1 emission rates.</t>
  </si>
  <si>
    <t>Short term margin for the waste stream to the flare (%)</t>
  </si>
  <si>
    <t>Dehydrator operation schedule (hrs/year)</t>
  </si>
  <si>
    <t>Composition mole percent (VOC/vapor)</t>
  </si>
  <si>
    <t>gr S/MMscf</t>
  </si>
  <si>
    <t>*Total VOC weight percent, corrected to remove non-VOC content, matches loading tab entries</t>
  </si>
  <si>
    <t>Press TAB to move input areas. Press UP or DOWN ARROW in column A to read through the document.</t>
  </si>
  <si>
    <t>Public Notice Applicability, Required Information, and Small Business Classification</t>
  </si>
  <si>
    <t>www.tceq.texas.gov/permitting/air/bilingual/how1_2_pn.html</t>
  </si>
  <si>
    <t>I. Public Notice Applicability</t>
  </si>
  <si>
    <t>Is this an application for a new minor permit?</t>
  </si>
  <si>
    <t>This cell intentionally left blank</t>
  </si>
  <si>
    <t>II. Public Notice Information</t>
  </si>
  <si>
    <t>A. Contact Information</t>
  </si>
  <si>
    <r>
      <rPr>
        <sz val="11"/>
        <color theme="1"/>
        <rFont val="Arial"/>
        <family val="2"/>
      </rPr>
      <t xml:space="preserve">Enter the contact information for the </t>
    </r>
    <r>
      <rPr>
        <b/>
        <sz val="11"/>
        <color theme="1"/>
        <rFont val="Arial"/>
        <family val="2"/>
      </rPr>
      <t>person responsible for publishing.</t>
    </r>
    <r>
      <rPr>
        <sz val="11"/>
        <color theme="1"/>
        <rFont val="Arial"/>
        <family val="2"/>
      </rPr>
      <t xml:space="preserve"> This is a designated representative who is responsible for ensuring public notice is properly published in the appropriate newspaper and signs are posted at the facility site. This person will be contacted directly when the TCEQ is ready to authorize public notice for the application.</t>
    </r>
  </si>
  <si>
    <t>First Name:</t>
  </si>
  <si>
    <t>Last Name:</t>
  </si>
  <si>
    <t>Title:</t>
  </si>
  <si>
    <t>Company Name:</t>
  </si>
  <si>
    <t>Mailing Address:</t>
  </si>
  <si>
    <t>Address Line 2:</t>
  </si>
  <si>
    <t>City:</t>
  </si>
  <si>
    <t>State:</t>
  </si>
  <si>
    <t>ZIP Code:</t>
  </si>
  <si>
    <t>Telephone Number:</t>
  </si>
  <si>
    <t>Fax Number:</t>
  </si>
  <si>
    <t>Email Address:</t>
  </si>
  <si>
    <r>
      <rPr>
        <sz val="11"/>
        <color theme="1"/>
        <rFont val="Arial"/>
        <family val="2"/>
      </rPr>
      <t xml:space="preserve">Enter the contact information for the </t>
    </r>
    <r>
      <rPr>
        <b/>
        <sz val="11"/>
        <color theme="1"/>
        <rFont val="Arial"/>
        <family val="2"/>
      </rPr>
      <t>Technical Contact.</t>
    </r>
    <r>
      <rPr>
        <sz val="11"/>
        <color theme="1"/>
        <rFont val="Arial"/>
        <family val="2"/>
      </rPr>
      <t xml:space="preserve"> This is the designated representative who will be listed in the public notice as a contact for additional information.</t>
    </r>
  </si>
  <si>
    <r>
      <rPr>
        <b/>
        <sz val="11"/>
        <color theme="1"/>
        <rFont val="Arial"/>
        <family val="2"/>
      </rPr>
      <t>B. Public place</t>
    </r>
    <r>
      <rPr>
        <sz val="11"/>
        <color theme="1"/>
        <rFont val="Arial"/>
        <family val="2"/>
      </rPr>
      <t xml:space="preserve">
Place a copy of the full application (including all of this workbook and all attachments) at a public place in the county where the facilities are or will be located. You must state where in the county the application will be available for public review and comment. The location must be a public place and described in the notice. A public place is a location which is owned and operated by public funds (such as libraries, county courthouses, city halls) and cannot be a commercial enterprise. You are required to pre-arrange this availability with the public place indicated below. The application must remain available from the first day of publication through the designated comment period.
If this is an application for a PSD, nonattainment, or FCAA §112(g) permit, the public place must have internet access available for the public as required in 30 TAC Chapter §39.411(f)(3). 
If the application is submitted to the agency with information marked as Confidential, you are required to indicate which specific portions of the application are not being made available to the public. These portions of the application must be accompanied with the following statement: </t>
    </r>
    <r>
      <rPr>
        <b/>
        <i/>
        <sz val="11"/>
        <color theme="1"/>
        <rFont val="Arial"/>
        <family val="2"/>
      </rPr>
      <t>Any request for portions of this application that are marked as confidential must be submitted in writing, pursuant to the Public Information Act, to the TCEQ Public Information Coordinator, MC 197, P.O. Box 13087, Austin, Texas 78711-3087.</t>
    </r>
  </si>
  <si>
    <t>Name of Public Place:</t>
  </si>
  <si>
    <t>Physical Address:</t>
  </si>
  <si>
    <t>County:</t>
  </si>
  <si>
    <t>Has the public place granted authorization to place the application for public viewing and copying?</t>
  </si>
  <si>
    <r>
      <rPr>
        <b/>
        <sz val="11"/>
        <color theme="1"/>
        <rFont val="Arial"/>
        <family val="2"/>
      </rPr>
      <t>C. Alternate Language Publication</t>
    </r>
    <r>
      <rPr>
        <sz val="11"/>
        <color theme="1"/>
        <rFont val="Arial"/>
        <family val="2"/>
      </rPr>
      <t xml:space="preserve">
In some cases, public notice in an alternate language is required. If an elementary or middle school nearest to the facility is in a school district required by the Texas Education Code to have a bilingual program, a bilingual notice will be required. If there is no bilingual program required in the school nearest the facility, but children who would normally attend those schools are eligible to attend bilingual programs elsewhere in the school district, the bilingual notice will also be required. If it is determined that alternate language notice is required, you are responsible for ensuring that the publication in the alternate language is complete and accurate in that language.</t>
    </r>
  </si>
  <si>
    <t>Is a bilingual program required by the Texas Education Code in the School District?</t>
  </si>
  <si>
    <t>Are the children who attend either the elementary school or the middle school closest to your facility eligible to be enrolled in a bilingual program provided by the district?</t>
  </si>
  <si>
    <t>If yes to either question above, list which language(s) are required by the bilingual program?</t>
  </si>
  <si>
    <t>III. Small Business Classification</t>
  </si>
  <si>
    <t>Complete this section to determine small business classification. If a small business requests a permit, agency rules [30 TAC § 39.603(d)(1)(A)] allow for alternative public notification requirements if all of the following criteria are met. If these requirements are met, public notice does not have to include publication of the prominent (12 square inch) newspaper notice.</t>
  </si>
  <si>
    <t>Does the company (including parent companies and subsidiary companies) have fewer than 100 employees or less than $6 million in annual gross receipts?</t>
  </si>
  <si>
    <t>Is the site a major source under 30 TAC Chapter 122, Federal Operating Permit Program?</t>
  </si>
  <si>
    <t>Are the site emissions of any individual air contaminant greater than or equal to 50 tpy?</t>
  </si>
  <si>
    <t>Are the site emissions of all air contaminants combined greater than or equal to 75 tpy?</t>
  </si>
  <si>
    <t>Small business classification:</t>
  </si>
  <si>
    <t>Estimated Capital Cost and Fee Verification</t>
  </si>
  <si>
    <t>I. Payment Information</t>
  </si>
  <si>
    <t>www3.tceq.texas.gov/epay/</t>
  </si>
  <si>
    <t>II. Direct Costs</t>
  </si>
  <si>
    <t>Type of Cost</t>
  </si>
  <si>
    <t>Amount</t>
  </si>
  <si>
    <t>A process and control equipment not previously owned by the applicant and not currently authorized under this chapter.</t>
  </si>
  <si>
    <t>Auxiliary equipment, including exhaust hoods, ducting, fans, pumps, piping, conveyors, stacks, storage tanks, waste disposal facilities, and air pollution control equipment specifically needed to meet permit and regulation requirements.</t>
  </si>
  <si>
    <t>Freight charges.</t>
  </si>
  <si>
    <t>Site preparation, including demolition, construction of fences, outdoor lighting, road, and parking areas.</t>
  </si>
  <si>
    <t>Installation, including foundations, erection of supporting structures, enclosures or weather protection, insulation and painting, utilities and connections, process integration, and process control equipment.</t>
  </si>
  <si>
    <t>Auxiliary buildings, including materials storage, employee facilities, and changes to existing structures.</t>
  </si>
  <si>
    <t>Ambient air monitoring network.</t>
  </si>
  <si>
    <t>Sub-Total:</t>
  </si>
  <si>
    <t>III. Indirect Costs</t>
  </si>
  <si>
    <t>Final engineering design and supervision, and administrative overhead.</t>
  </si>
  <si>
    <t>Construction expense, including construction liaison, securing local building permits, insurance, temporary construction facilities, and construction clean-up.</t>
  </si>
  <si>
    <t>Contractor's fee and overhead.</t>
  </si>
  <si>
    <t>IV. Calculations</t>
  </si>
  <si>
    <t>Estimated Capital Cost</t>
  </si>
  <si>
    <t>Permit Application Fee:</t>
  </si>
  <si>
    <t>Less than $300,000</t>
  </si>
  <si>
    <t>$900 (minimum fee)</t>
  </si>
  <si>
    <t>$300,000 - $25,000,000</t>
  </si>
  <si>
    <t>0.30% of capital cost</t>
  </si>
  <si>
    <t>Greater than $25,000,000</t>
  </si>
  <si>
    <t>$75,000 (maximum fee)</t>
  </si>
  <si>
    <t>Your estimated capital cost:</t>
  </si>
  <si>
    <t>If a fee exemption or reduction applies, describe how this facility qualifies for an exemption or reduction. Include the actual fee amount.</t>
  </si>
  <si>
    <t>End of worksheet</t>
  </si>
  <si>
    <t>I. Applicant Information</t>
  </si>
  <si>
    <t>A. Company Information</t>
  </si>
  <si>
    <t>Company or Legal Name:</t>
  </si>
  <si>
    <t>Permits are issued to either the facility owner or operator, commonly referred to as the applicant or permit holder. List the legal name of the company, corporation, partnership, or person who is applying for the permit. We will verify the legal name with the Texas Secretary of State at (512) 463-5555 or at:</t>
  </si>
  <si>
    <t>www.sos.state.tx.us</t>
  </si>
  <si>
    <t>Texas Secretary of State Charter/Registration Number (if given):</t>
  </si>
  <si>
    <r>
      <t xml:space="preserve">B. Company Official Contact Information: </t>
    </r>
    <r>
      <rPr>
        <sz val="11"/>
        <color theme="1"/>
        <rFont val="Arial"/>
        <family val="2"/>
      </rPr>
      <t>must not be a consultant</t>
    </r>
  </si>
  <si>
    <t>Prefix (Mr., Ms., Dr., etc.):</t>
  </si>
  <si>
    <r>
      <t xml:space="preserve">C. Technical Contact Information: </t>
    </r>
    <r>
      <rPr>
        <sz val="11"/>
        <color theme="1"/>
        <rFont val="Arial"/>
        <family val="2"/>
      </rPr>
      <t>This person must have the authority to make binding agreements and representations on behalf of the applicant and may be a consultant.</t>
    </r>
  </si>
  <si>
    <t xml:space="preserve">D. Assigned Numbers </t>
  </si>
  <si>
    <t>A. Location</t>
  </si>
  <si>
    <t xml:space="preserve">County: Enter the county where the facility is physically located. </t>
  </si>
  <si>
    <t>Street Address:</t>
  </si>
  <si>
    <t>City: If the address is not located in a city, then enter the city or town closest to the facility, even if it is not in the same county as the facility.</t>
  </si>
  <si>
    <t xml:space="preserve">ZIP Code: Please include the ZIP Code of the physical facility site, not the ZIP Code of the applicant's mailing address. </t>
  </si>
  <si>
    <t>Site Location Description: If there is no street address, provide written driving directions to the site. Identify the location by distance and direction from well-known landmarks such as major highway intersections.</t>
  </si>
  <si>
    <t>Use USGS maps, county maps prepared by the Texas Department of Transportation, or an online software application such as Google Earth to find the latitude and longitude.</t>
  </si>
  <si>
    <t>Latitude (in degrees, minutes, and nearest second (DDD:MM:SS)) for the street address or the destination point of the driving directions. Latitude is the angular distance of a location north of the equator and will always be between 25 and 37 degrees north (N) in Texas.</t>
  </si>
  <si>
    <t>Longitude (in degrees, minutes, and nearest second (DDD:MM:SS)) for the street address or the destination point of the driving directions. Longitude is the angular distance of a location west of the prime meridian and will always be between 93 and 107 degrees west (W) in Texas.</t>
  </si>
  <si>
    <t>B. General Information</t>
  </si>
  <si>
    <t>Site Name:</t>
  </si>
  <si>
    <t>Area Name: Must indicate the general type of operation, process, equipment or facility. Include numerical designations, if appropriate. Examples are Sulfuric Acid Plant and No. 5 Steam Boiler. Vague names such as Chemical Plant are not acceptable.</t>
  </si>
  <si>
    <t>Are there any schools located within 3,000 feet of the site boundary?</t>
  </si>
  <si>
    <t>Principal Company Product/Business:</t>
  </si>
  <si>
    <t>A list of SIC codes can be found at:</t>
  </si>
  <si>
    <t>Principal SIC code:</t>
  </si>
  <si>
    <t>NAICS codes and conversions between NAICS and SIC Codes are available at:</t>
  </si>
  <si>
    <t>Principal NAICS code:</t>
  </si>
  <si>
    <t>fyi.capitol.texas.gov/Home.aspx</t>
  </si>
  <si>
    <t>State Senator:</t>
  </si>
  <si>
    <t>District:</t>
  </si>
  <si>
    <t>State Representative:</t>
  </si>
  <si>
    <t>A. Description</t>
  </si>
  <si>
    <t>Projected Start of Construction:</t>
  </si>
  <si>
    <t>Projected Start of Operation:</t>
  </si>
  <si>
    <t>Is this application in response to, or related to, an agency investigation, notice of violation, or enforcement action?</t>
  </si>
  <si>
    <t>If yes, did you attach copies of any correspondence from the agency and provide the RN associated with the investigation, notice of violation, or enforcement action?</t>
  </si>
  <si>
    <t>V. Federal Regulatory Questions</t>
  </si>
  <si>
    <t>The following requirements apply to the proposed facility. Note that some federal regulations apply to minor sources. Applicable Subparts have been selected by default for this facility.</t>
  </si>
  <si>
    <t>A. Title 40 CFR Part 60</t>
  </si>
  <si>
    <t>Which NSPS subpart(s) apply to the facility in this application?</t>
  </si>
  <si>
    <t>B. Title 40 CFR Part 61</t>
  </si>
  <si>
    <t>C. Title 40 CFR Part 63</t>
  </si>
  <si>
    <t>VI. Required Attachments</t>
  </si>
  <si>
    <t>A. Confidential Application Materials</t>
  </si>
  <si>
    <t>Is confidential information submitted with this application?</t>
  </si>
  <si>
    <t>www.tceq.texas.gov/permitting/air/confidential.html</t>
  </si>
  <si>
    <t>C. Is a current area map attached?</t>
  </si>
  <si>
    <t>Is the area map a current map with a true north arrow, an accurate scale, the entire plant property, the location of the property relative to prominent geographical features including, but not limited to, highways, roads, streams, and significant landmarks such as buildings, residences, schools, parks, hospitals, day care centers, and churches?</t>
  </si>
  <si>
    <t>Does the map show a 3,000-foot radius from the property boundary?</t>
  </si>
  <si>
    <t>D. Is a plot plan attached?</t>
  </si>
  <si>
    <t>Does your plot plan clearly show a north arrow, an accurate scale, all property lines, all emission points, buildings, tanks, process vessels, other process equipment, and two bench mark locations?</t>
  </si>
  <si>
    <t>Does your plot plan identify all emission points on the affected property, including all emission points authorized by other air authorizations, construction permits, PBRs, special permits, and standard permits?</t>
  </si>
  <si>
    <t>E. Is a process flow diagram attached?</t>
  </si>
  <si>
    <t>Is the process flow diagram sufficiently descriptive so the permit reviewer can determine the raw materials to be used in the process; all major processing steps and major equipment items; individual emission points associated with each process step; the location and identification of all emission abatement devices; and the location and identification of all waste streams (including wastewater streams that may have associated air emissions)?</t>
  </si>
  <si>
    <t>Does the applicant have unpaid delinquent fees and/or penalties owed to the TCEQ?
This form will not be processed until all delinquent fees and/or penalties owed to the TCEQ or the Office of the Attorney General on behalf of the TCEQ is paid in accordance with the Delinquent Fee and Penalty Protocol. For more information regarding Delinquent Fees and Penalties, go to the TCEQ Web site at:</t>
  </si>
  <si>
    <t>www.tceq.texas.gov/agency/financial/fees/delin</t>
  </si>
  <si>
    <r>
      <t xml:space="preserve">The owner or operator of the facility must apply for authority to construct. The appropriate company official (owner, plant manager, president, vice president, or environmental director) must sign all copies of the application. The applicant’s consultant cannot sign the application. </t>
    </r>
    <r>
      <rPr>
        <b/>
        <sz val="11"/>
        <color theme="1"/>
        <rFont val="Arial"/>
        <family val="2"/>
      </rPr>
      <t>Important Note: Signatures must be original in ink, not reproduced by photocopy, fax, or other means, and must be received before any permit is issued.</t>
    </r>
  </si>
  <si>
    <t xml:space="preserve">The signature below confirms that I have knowledge of the facts included in this application and that these facts are true and correct to the best of my knowledge and belief. I further state that to the best of my knowledge and belief, the project for which application is made will not in any way violate any provision of the Texas Water Code (TWC), Chapter 7; the Texas Health and Safety Code, Chapter 382; the Texas Clean Air Act (TCAA); the air quality rules of the Texas Commission on Environmental Quality; or any local governmental ordinance or resolution enacted pursuant to the TCAA. I further state that I understand my signature indicates that this application meets all applicable nonattainment, prevention of significant deterioration, or major source of hazardous air pollutant permitting requirements. The signature further signifies awareness that intentionally or knowingly making or causing to be made false material statements or representations in the application is a criminal offense subject to criminal penalties. </t>
  </si>
  <si>
    <t>Name:</t>
  </si>
  <si>
    <t>Signature:</t>
  </si>
  <si>
    <t>Date:</t>
  </si>
  <si>
    <t>Max Quantity</t>
  </si>
  <si>
    <t>Is public notice required for this project as represented in this workbook?</t>
  </si>
  <si>
    <t>Pollutants:</t>
  </si>
  <si>
    <t>C. Industry Type</t>
  </si>
  <si>
    <t>D. State Senator and Representative for this site</t>
  </si>
  <si>
    <t>Do not proceed if any total or emission rate displays "Error".</t>
  </si>
  <si>
    <t>NOx, CO, PM, PM10, PM2.5, VOC, SO2, CH2O</t>
  </si>
  <si>
    <t>end of worksheet</t>
  </si>
  <si>
    <t>Best Available Control Technology</t>
  </si>
  <si>
    <t>There are no input areas on this worksheet. Press UP or DOWN ARROW in column A to read through the document.</t>
  </si>
  <si>
    <t>Special Conditions</t>
  </si>
  <si>
    <t>This cell is left intentionally blank.</t>
  </si>
  <si>
    <t>A</t>
  </si>
  <si>
    <t>B</t>
  </si>
  <si>
    <t>C</t>
  </si>
  <si>
    <t>D</t>
  </si>
  <si>
    <t>E</t>
  </si>
  <si>
    <t>F</t>
  </si>
  <si>
    <t>G</t>
  </si>
  <si>
    <t>H</t>
  </si>
  <si>
    <t>I</t>
  </si>
  <si>
    <t>J</t>
  </si>
  <si>
    <t>K</t>
  </si>
  <si>
    <t>L</t>
  </si>
  <si>
    <t>Attachment A - MSS Activity Summary</t>
  </si>
  <si>
    <t>NH3</t>
  </si>
  <si>
    <t>X</t>
  </si>
  <si>
    <t>Tank cleaning</t>
  </si>
  <si>
    <t>Tank degassing</t>
  </si>
  <si>
    <t>Planned Maintenance Activities</t>
  </si>
  <si>
    <t>Dehydrator maintenance**</t>
  </si>
  <si>
    <t>Engine maintenance*</t>
  </si>
  <si>
    <t>**Includes: replacement of the glycol solution.</t>
  </si>
  <si>
    <t>not selected</t>
  </si>
  <si>
    <t>Notes</t>
  </si>
  <si>
    <t>Records of all engine maintenance activities.</t>
  </si>
  <si>
    <t>Records of visible emissions, opacity observations and any corrective actions taken.</t>
  </si>
  <si>
    <t>Records of throughput for the oil and produced water tanks.</t>
  </si>
  <si>
    <t>Records of the fuel sulfur content based on receipts or chemical analyses.</t>
  </si>
  <si>
    <t>Records of the hours of operation and quantity of natural gas for each engine, kept on a monthly and rolling 12-month basis.</t>
  </si>
  <si>
    <t>Recordkeeping Requirements</t>
  </si>
  <si>
    <t>Accessible valves shall be monitored by leak-checking for fugitive emissions at least quarterly using an approved gas analyzer. Sealless/leakless valves (including, but not limited to, welded bonnet bellows and diaphragm valves) and relief valves equipped with a rupture disc upstream or venting to a control device are not required to be monitored. If a relief valve is equipped with rupture disc, a pressure-sensing device shall be installed between the relief valve and rupture disc to monitor disc integrity.
A check of the reading of the pressure-sensing device to verify disc integrity shall be performed at least quarterly and recorded in the unit log or equivalent. Pressure- sensing devices that are continuously monitored with alarms are exempt from recordkeeping requirements specified in this paragraph. All leaking discs shall be replaced at the earliest opportunity but no later than the next process shutdown.
The gas analyzer shall conform to requirements listed in Method 21 of 40 CFR part 60, appendix A. The gas analyzer shall be calibrated with methane. In addition, the response factor of the instrument for a specific VOC of interest shall be determined and meet the requirements of Section 8 of Method 21. If a mixture of VOCs is being monitored, the response factor shall be calculated for the average composition of the process fluid. A calculated average is not required when all of the compounds in the mixture have a response factor less than 10 using methane. If a response factor less than 10 cannot be achieved using methane, then the instrument may be calibrated with one of the VOC to be measured or any other VOC so long as the instrument has a response factor of less than 10 for each of the VOC to be measured.
Replacements for leaking components shall be re-monitored within 15 days of being placed back into VOC service.</t>
  </si>
  <si>
    <t>New and reworked piping connections shall be welded or flanged. Screwed connections are permissible only on piping smaller than two-inch diameter. Gas or hydraulic testing of the new and reworked piping connections at no less than operating pressure shall be performed prior to returning the components to service or they shall be monitored for leaks using an approved gas analyzer within 15 days of the components being returned to service. Adjustments shall be made as necessary to obtain leak-free performance. Connectors shall be inspected by visual, audible, and/or olfactory means at least weekly by operating personnel walk-through.
Each open-ended valve or line shall be equipped with an appropriately sized cap, blind flange, plug, or a second valve to seal the line. Except during sampling, both valves shall be closed. If the isolation of equipment for hot work or the removal of a component for repair or replacement results in an open ended line or valve, it is exempt from the requirement to install a cap, blind flange, plug, or second valve for 72 hours. If the repair or replacement is not completed within 72 hours, the permit holder must complete either of the following actions within that time period;</t>
  </si>
  <si>
    <t>Fugitive Monitoring Program – 28VHP</t>
  </si>
  <si>
    <t>Maintenance, Startup, and Shutdown</t>
  </si>
  <si>
    <t>Continuous Demonstration of Compliance</t>
  </si>
  <si>
    <t>The purpose of the pretest meeting is to review the necessary sampling and testing procedures, to provide the proper data forms for recording pertinent data, and to review the format procedures for submitting the test reports.
A written proposed description of any deviation from sampling procedures specified in permit conditions or TCEQ or the EPA sampling procedures shall be made available to the TCEQ prior to the pretest meeting. The TCEQ Regional Director shall approve or disapprove of any deviation from specified sampling procedures.</t>
  </si>
  <si>
    <t>The TCEQ Regional Office shall be contacted as soon as testing is scheduled but not less than 45 days prior to sampling to schedule a pretest meeting.
The notice shall include:</t>
  </si>
  <si>
    <t>The holder of this permit shall perform stack sampling and other testing as required to establish the actual pattern and quantities of air contaminants being emitted into the atmosphere from the engines. Sampling shall be conducted in accordance with the appropriate procedures of the TCEQ Sampling Procedures Manual and in accordance with the appropriate EPA Reference Methods to be determined during the pretest meeting.
The holder of this permit is responsible for providing sampling and testing facilities and conducting the sampling and testing operations at his/her expense.</t>
  </si>
  <si>
    <t>Sampling ports and platforms shall be incorporated into the design of all exhaust stacks according to the specifications set forth in the manual entitled “Chapter 2, Stack Sampling Facilities.” Alternate sampling facility designs may be submitted for approval by the TCEQ Regional Director.</t>
  </si>
  <si>
    <t>Initial Determination of Compliance</t>
  </si>
  <si>
    <t>Flares</t>
  </si>
  <si>
    <t>Loading</t>
  </si>
  <si>
    <t>The permit holder shall install a continuous flow monitor that provides a record of the vent stream flow to the flare. Additionally, the vent stream to the flare shall be sampled biannually for VOC and British thermal unit (Btu) content using a portable analyzer. Any other sampling method shall be approved by the Regional Director. The flow monitor sensor and analyzer sample points shall be installed in the vent stream as near as possible to the flare inlet such that the total vent stream to the flare is measured and analyzed. Readings from the flow monitor shall be taken at least once every 15 minutes and the average hourly values of the flow shall be recorded each hour.
The monitors shall be calibrated or have a calibration check performed on an annual basis to meet the following accuracy specifications: the flow monitor shall be ±5.0% of the unit’s maximum flow.
The monitor shall operate as required by this section at least 95% of the time when the flare is operational, averaged over a rolling 12 month period. Flared gas net heating value and actual exit velocity determined in accordance with 40 CFR §§60.18(f)(3) and 60.18(f)(4) shall be recorded at least once every hour. Hourly mass emission rates shall be determined and recorded using the above readings and the emission factors used in the permit application.</t>
  </si>
  <si>
    <t>Storage Tanks</t>
  </si>
  <si>
    <t>Engine Emissions Standards and Operating Specifications</t>
  </si>
  <si>
    <t>Federal Applicability</t>
  </si>
  <si>
    <t>This permit covers only those sources of emissions listed in the attached table entitled “Emission Sources – Maximum Allowable Emission Rates (MAERT), including planned maintenance, startup, and shutdown (MSS) activities, and those sources are limited to the emission limits on that table and other conditions specified in this permit.</t>
  </si>
  <si>
    <t>Affected facilities shall comply with applicable requirements of the U.S. Environmental Protection Agency (EPA) regulations on Standards of Performance for New Stationary Sources, Title 40 Code of Federal Regulations Part 60 (40 CFR Part 60):</t>
  </si>
  <si>
    <t>Affected facilities shall comply with applicable requirements of the EPA regulations on National Emission Standards for Hazardous Air Pollutants (HAPs) for Source Categories, 40 CFR Part 63:</t>
  </si>
  <si>
    <t>Subpart A:  General Provisions</t>
  </si>
  <si>
    <t>Subpart JJJJ: Standards of Performance for Stationary Spark Ignition Internal Combustion Engines</t>
  </si>
  <si>
    <t>Subpart OOOOa: Standards of Performance for Crude Oil and Natural Gas Facilities for which Construction, Modification or Reconstruction Commenced after September 18, 2015</t>
  </si>
  <si>
    <t>Subpart HH: National Emission Standards for HAPs from Oil and Natural Gas Production Facilities</t>
  </si>
  <si>
    <t>Subpart ZZZZ: National Emission Standard for HAPs for Stationary Reciprocating Internal Combustion Engines</t>
  </si>
  <si>
    <t>If any condition of this permit is more stringent than the regulations so incorporated, then for the purposes of complying with this permit, the permit shall govern and be the standard by which compliance shall be demonstrated.</t>
  </si>
  <si>
    <t>Emissions from each engine shall not exceed the following:</t>
  </si>
  <si>
    <t>Nitrogen oxides (NOx): x* grams per horsepower hour (g/hp-hr)
*Emission Factor may not exceed 0.70 g/hp-hr and will be determined by the manufacturer’s guarantee. This condition will reflect the permit application representation.</t>
  </si>
  <si>
    <t>Carbon monoxide (CO): 0.50 g/hp-hr</t>
  </si>
  <si>
    <t>Volatile organic compounds (VOC): 0.03 g/hp-hr</t>
  </si>
  <si>
    <t>During normal operations, opacity of emissions from each engine shall not exceed 5 percent averaged over a six-minute period. The permit holder shall demonstrate compliance with this Special Condition in accordance with the following procedures:</t>
  </si>
  <si>
    <t>Visible emission observations shall be conducted and recorded at least once during each calendar quarter while the facilities are in operation, unless the emission unit is not operating for the entire calendar quarter.</t>
  </si>
  <si>
    <t>This determination shall be made by first observing for visible emissions while each facility is in operation. Observations shall be made at least 15 feet and no more than 0.25 miles from the emission point(s). Up to three emissions points may be read concurrently, provided that all three emissions points are within a 70 degree viewing sector or angle in front of the observer such that the proper sun position (at the observer's back) can be maintained for all three emission points. A certified opacity reader is not required for these visible emission observations.</t>
  </si>
  <si>
    <t>If visible emissions are observed from an emission point, then the opacity shall be determined and documented within 24 hours for that emission point using Title 40 Code of Federal Regulations Part 60 (40 CFR Part 60), Appendix A, Reference Method 9.</t>
  </si>
  <si>
    <t>If the opacity limitations of this Special Condition are exceeded, corrective action to eliminate the source of visible emissions shall be taken promptly and documented within one week of first observation.</t>
  </si>
  <si>
    <t>Fuel is limited to pipeline-quality, sweet natural gas containing no more than 0.2 grains total sulfur per 100 dry standard cubic feet (dscf)on an hourly basis.</t>
  </si>
  <si>
    <t>Oil stored in the tanks shall be consistent with gasoline with a Reid Vapor Pressure no greater than 7 pounds per square inch (psi).</t>
  </si>
  <si>
    <t>All outdoor storage tanks shall have uninsulated exterior surfaces that are exposed to the sun, be colored white or be aluminum specular, and be equipped with a submerged fill pipe.</t>
  </si>
  <si>
    <t>Throughput for each storage tank shall be limited to 125 barrels (bbls) per day and 10,000 bbls per rolling 12-months.</t>
  </si>
  <si>
    <t>All oil tanks shall be vented to the flare at all times.</t>
  </si>
  <si>
    <t>All loading shall be submerged fill. Rolling 12-month throughput records shall be updated on a monthly basis for each product loaded.</t>
  </si>
  <si>
    <t>All lines and connectors shall be visually inspected for any defects prior to hookup. Lines and connectors that are visibly damaged shall be removed from service. Operations shall cease immediately upon detection of any liquid leaking from the lines or connections.</t>
  </si>
  <si>
    <t>Flares shall be designed and operated in accordance with the following requirements:</t>
  </si>
  <si>
    <t>The flare shall be operated with a flame present at all times and/or have a constant pilot flame. The pilot flame shall be continuously monitored by a thermocouple, infrared monitor, or ultraviolet monitor. The time, date, and duration of any loss of pilot flame shall be recorded. Each monitoring device shall be accurate to, and shall be calibrated at a frequency in accordance with, the manufacturer’s specifications.</t>
  </si>
  <si>
    <t>The flare system shall be designed such that the combined assist natural gas and waste stream to each flare meets the 40 CFR § 60.18 specifications of minimum heating value and maximum tip velocity at all times when emissions may be vented to them.
The heating value and velocity requirements shall be satisfied during operations authorized by this permit. Flare testing per 40 CFR § 60.18(f) may be requested by the appropriate regional office to demonstrate compliance with these requirements.</t>
  </si>
  <si>
    <t>The flare shall be operated with no visible emissions except periods not to exceed a total of five minutes during any two consecutive hours.</t>
  </si>
  <si>
    <t>Date for pretest meeting.</t>
  </si>
  <si>
    <t>Date sampling will occur.</t>
  </si>
  <si>
    <t>Name of firm conducting sampling.</t>
  </si>
  <si>
    <t>Type of sampling equipment to be used.</t>
  </si>
  <si>
    <t>Method or procedure to be used in sampling.</t>
  </si>
  <si>
    <t>Procedure used to determine engine loads during and after the sampling period.</t>
  </si>
  <si>
    <t>Air contaminants and diluents to be sampled and analyzed include (but are not limited to) VOC, NOx, CO, and oxygen (O2).</t>
  </si>
  <si>
    <t>Sampling shall occur within 60 days after start-up of the engines and at such other times as may be required by the Executive Director of the TCEQ. Requests for additional time to perform sampling shall be submitted to the TCEQ Regional Office.</t>
  </si>
  <si>
    <t>A copy of the final sampling report shall be forwarded to the TCEQ Regional Office within 30 days after sampling is completed. Sampling reports shall comply with Chapter 14 of the TCEQ Sampling Procedures Manual.</t>
  </si>
  <si>
    <t>The holder of this permit shall perform the following for all engines:</t>
  </si>
  <si>
    <t>Conduct semi-annual evaluations of engine performance, based on the calendar year with at least four months between tests, by measuring the NOx, CO, and O2 content of the exhaust.</t>
  </si>
  <si>
    <t>If an engine is out of operation for more than one year, other than for maintenance and readiness checks, the performance of the engine shall be evaluated within the first 200 operating hours after returning to service.</t>
  </si>
  <si>
    <t>The use of portable analyzers specifically designed for measuring the concentration of each contaminant in parts per million by volume is acceptable for the semi-annual evaluations. A hot air probe or equivalent shall be used with portable analyzers to prevent error in results due to high exhaust gas temperatures. Three sets of measurements shall be averaged to determine the concentrations. Prior to and following the measurements, the portable analyzer shall be checked for accuracy using an audit gas that conforms to the specifications in Title 40 Code of Federal Regulations Part 60, Appendix F, 5.1.2(3). Any other method must be approved by the appropriate TCEQ Regional Director.
If the portable analyzer is capable of measuring nitric oxide and nitrogen dioxide, then these measurements shall be summed to determine the NOx emission rate.</t>
  </si>
  <si>
    <t>Subsequent performance tests as required by 40 CFR Part 60, Subpart JJJJ may be substituted for one of the semi-annual tests. The annual catalyst evaluation test as required by 40 CFR Subpart 63, Subpart ZZZZ may be substituted for one of the semi-annual tests provided that NOx and CO are evaluated.</t>
  </si>
  <si>
    <t>Emissions shall be measured and recorded in the as-found operating condition, except no compliance determination shall be established during start-up, shutdown, or under breakdown conditions.</t>
  </si>
  <si>
    <t>Emissions calculations based on measured concentrations and fuel flow rates shall be used to convert the portable analyzer data to g/hp-hr and pound per hour (lb/hr) to demonstrate compliance with the NOx and CO emissions limits in this permit and on the MAERT for each engine.</t>
  </si>
  <si>
    <t>Within 14 days after each occurrence of engine maintenance which is reasonably expected to affect emissions such as oxygen sensor replacement, air fuel ratio controller replacement, catalyst cleaning, or catalyst replacement, the engine shall be tested for NOx and CO emission limits in this permit.</t>
  </si>
  <si>
    <t>An O2 or NOx sensor shall be installed on each engine. The sensor shall be maintained and replaced per manufacturer recommendations. The sensor shall be connected to a visible or audible indicator of the proper O2 or NOx content and checks of the indicator shall be made at least once daily.</t>
  </si>
  <si>
    <t>A non-resettable runtime meter shall be installed on each engine.</t>
  </si>
  <si>
    <t>The holder of this permit shall install, calibrate, maintain, and operate continuous monitoring system to monitor and record the average hourly natural gas fuel gas consumption of each engine. The system shall be accurate to ± 5.0 percent of the unit’s maximum flow.</t>
  </si>
  <si>
    <t>A replacement engine shall have documentation demonstrating compliance with the emission limits of this permit. If documentation is not available, the engine shall start with the initial compliance test.</t>
  </si>
  <si>
    <t>Blowdowns are limited to the following:</t>
  </si>
  <si>
    <t>Each engine is limited to 12 hours of planned blowdown activities per rolling 12-month period.</t>
  </si>
  <si>
    <t>Blowdown events shall be limited to no more than one engine per hour.</t>
  </si>
  <si>
    <t>Emissions from blowdown events shall be routed back into the process or shall be routed to the flare.</t>
  </si>
  <si>
    <t>Tanks are limited to the following:</t>
  </si>
  <si>
    <t>Each tank (oil or produced water) is limited to one cleanout event per year.</t>
  </si>
  <si>
    <t>All degassing events are limited to four hours per year.</t>
  </si>
  <si>
    <t>The permit holder shall sum all emissions from planned maintenance activities, identified in Attachment A, on a rolling 12-month basis for each facility to demonstrate compliance with the MAERT.</t>
  </si>
  <si>
    <t>Except as may be provided for in the Special Conditions of this permit, the following requirements apply to the above-referenced equipment:</t>
  </si>
  <si>
    <t>Construction of new and reworked piping, valves, pump systems, and compressor systems shall conform to applicable American National Standards Institute (ANSI), American Petroleum Institute (API), American Society of Mechanical Engineers (ASME), or equivalent codes.</t>
  </si>
  <si>
    <t>New and reworked underground process pipelines shall contain no buried valves such that fugitive emission monitoring is rendered impractical. New and reworked buried connectors shall be welded.</t>
  </si>
  <si>
    <t>To the extent that good engineering practice will permit, new and reworked valves and piping connections shall be so located to be reasonably accessible for leak- checking during plant operation. Difficult-to-monitor and unsafe-to-monitor valves, as defined by Title 30 Texas Administrative Code Chapter 115 (30 TAC Chapter 115), shall be identified in a list to be made readily available upon request. The difficult-to- monitor and unsafe-to-monitor valves may be identified by one or more of the methods described in Paragraph A above. If an unsafe to monitor component is not considered safe to monitor within a calendar year, then it shall be monitored as soon as possible during safe to monitor times. A difficult to monitor component for which quarterly monitoring is specified may instead be monitored annually.</t>
  </si>
  <si>
    <t>a cap, blind flange, plug, or second valve must be installed on the line or valve; or</t>
  </si>
  <si>
    <t>the open-ended valve or line shall be monitored once for leaks above background for a plant or unit turnaround lasting up to 45 days with an approved gas analyzer and the results recorded. For all other situations, the open-ended valve or line shall be monitored once within the 72 hour period following the creation of the open ended line and monthly thereafter with an approved gas analyzer and the results recorded. For turnarounds and all other situations, leaks are indicated by readings of 500 ppmv and must be repaired within 24 hours or a cap, blind flange, plug, or second valve must be installed on the line or valve.</t>
  </si>
  <si>
    <t>Except as may be provided for in the special conditions of this permit, all pump, compressor, and agitator seals shall be monitored with an approved gas analyzer at least quarterly or be equipped with a shaft sealing system that prevents or detects emissions of VOC from the seal. Seal systems designed and operated to prevent emissions or seals equipped with automatic seal failure detection and alarm system need not be monitored. These seal systems may include (but are not limited to) dual pump seals with barrier fluid at higher pressure than process pressure, seals degassing to vent control systems kept in good working order, or seals equipped with an automatic seal failure detection and alarm system. Submerged pumps or sealless pumps (including, but not limited to, diaphragm, canned, or magnetic-driven pumps) may be used to satisfy the requirements of this condition and need not be monitored.</t>
  </si>
  <si>
    <t>Damaged or leaking valves or connectors found to be emitting VOC in excess of 500 parts per million by volume (ppmv) or found by visual inspection to be leaking (e.g., dripping process fluids) shall be tagged and replaced or repaired. Damaged or leaking pump, compressor, and agitator seals found to be emitting VOC in excess of 2,000 ppmv or found by visual inspection to be leaking (e.g., dripping process fluids) shall be tagged and replaced or repaired. A first attempt to repair the leak must be made within 5 days and a record of the attempt shall be maintained.</t>
  </si>
  <si>
    <t>A leaking component shall be repaired as soon as practicable, but no later than 15 days after the leak is found. If the repair of a component would require a unit shutdown that would create more emissions than the repair would eliminate, the repair may be delayed until the next scheduled shutdown. All leaking components which cannot be repaired until a scheduled shutdown shall be identified for such repair by tagging within 15 days of the detection of the leak. A listing of all components that qualify for delay of repair shall be maintained on a delay of repair list. The cumulative daily emissions from all components on the delay of repair list shall be estimated by multiplying by 24 the mass emission rate for each component calculated in accordance with the instructions in 30 TAC 115.782 (c)(1)(B)(i)(II). The calculations of the cumulative daily emissions from all components on the delay of repair list shall be updated within ten days of when the latest leaking component is added to the delay of repair list. When the cumulative daily emission rate of all components on the delay of repair list times the number of days until the next scheduled unit shutdown is equal to or exceeds the total emissions from a unit shut down as calculated in accordance with 30 TAC 115.782 (c)(1)(B)(i)(I), the TCEQ Regional Manager and any local programs shall be notified and may require early unit shut down or other appropriate action based on the number and severity of tagged leaks awaiting shutdown. This notification shall be made within 15 days of making this determination.</t>
  </si>
  <si>
    <t>Records of repairs shall include date of repairs, repair results, justification for delay of repairs, and corrective actions taken for all components. Records of instrument monitoring shall indicate dates and times, test methods, and instrument readings. The instrument monitoring record shall include the time that monitoring took place for no less than 95% of the instrument readings recorded. Records of physical inspections shall be noted in the operator’s log or equivalent.</t>
  </si>
  <si>
    <t>Alternative monitoring frequency schedules of 30 TAC 115.352 - 115.359 or National Emission Standards for Organic Hazardous Air Pollutants, 40 CFR Part 63, Subpart H, may be used in lieu of Items F through G of this condition.</t>
  </si>
  <si>
    <t>Compliance with the requirements of this condition does not assure compliance with requirements of 30 TAC Chapter 115, an applicable New Source Performance Standard (NSPS), or an applicable National Emission Standard for Hazardous Air Pollutants (NESHAPS) and does not constitute approval of alternative standards for these regulations.</t>
  </si>
  <si>
    <t>The following records shall be kept at the plant for the life of the permit. All records required in this permit shall be made available at the request of personnel from the TCEQ, EPA, or any air pollution control agency with jurisdiction:</t>
  </si>
  <si>
    <t>A copy of this permit.</t>
  </si>
  <si>
    <t>The initial permit application and all subsequent representations submitted to the TCEQ.</t>
  </si>
  <si>
    <t>A copy of the engine manufacturer’s design and operation specifications and all emission-related maintenance requirements.</t>
  </si>
  <si>
    <t>A complete copy of the testing reports and records of the initial performance testing completed to demonstrate initial compliance.</t>
  </si>
  <si>
    <t>The following information shall be maintained by the holder of this permit in a form suitable for inspection for a period of five years after collection and shall be made available upon request to representatives of the TCEQ, EPA, or any local air pollution control program having jurisdiction:</t>
  </si>
  <si>
    <t>Records of testing conducted including emission calculations to demonstrate compliance with emission limits in this permit and the MAERT. If these calculations are automated by a computer, sample calculations shall be kept with the records.</t>
  </si>
  <si>
    <t>*Includes: oil changes, filter changes, engine rod changes, and changing wet/dry seals.</t>
  </si>
  <si>
    <t>The requirements of paragraphs F and G shall not apply (1) where the Volatile Organic Compound (VOC) has an aggregate partial pressure or vapor pressure of less than 0.044 pounds per square inch, absolute (psia) at 68°F or (2) operating pressure is at least 5 kilopascals (0.725 psi) below ambient pressure. Equipment excluded from this condition shall be identified in a list or by one of the methods described below to be made readily available upon request.
The exempted components may be identified by one or more of the following methods:
   • piping and instrumentation diagram (PID);
   • a written or electronic database or electronic file;
   • color coding;
   • a form of weatherproof identification; or
   • designation of exempted process unit boundaries.</t>
  </si>
  <si>
    <r>
      <rPr>
        <b/>
        <sz val="11"/>
        <color rgb="FF000000"/>
        <rFont val="Arial"/>
        <family val="2"/>
      </rPr>
      <t>Instructions:</t>
    </r>
    <r>
      <rPr>
        <sz val="11"/>
        <color rgb="FF000000"/>
        <rFont val="Arial"/>
        <family val="2"/>
      </rPr>
      <t xml:space="preserve"> 
1. Complete all sections.
2. Complete all questions in the Small Business Classification section to determine eligibility.</t>
    </r>
  </si>
  <si>
    <r>
      <rPr>
        <b/>
        <sz val="11"/>
        <color theme="1"/>
        <rFont val="Arial"/>
        <family val="2"/>
      </rPr>
      <t>Instructions:</t>
    </r>
    <r>
      <rPr>
        <sz val="11"/>
        <color theme="1"/>
        <rFont val="Arial"/>
        <family val="2"/>
      </rPr>
      <t xml:space="preserve">
1. Answer each of the questions in Section I.
2. Enter the amount of each cost in the associated box. Include estimated cost of equipment and services that would normally be capitalized according to standard and generally accepted corporate financing and accounting procedures.
3. Enter payment information.
4. If applicable, submit the application under the seal of a Texas Licensed P.E.</t>
    </r>
  </si>
  <si>
    <t>Is this project for new facilities controlled and operated directly by the federal government? (30 TAC § 116.141(b)(1) and 30 TAC § 116.163(a))</t>
  </si>
  <si>
    <t>A fee of $75,000 shall be required if no estimate of capital project cost is included with the permit application. (30 TAC § 116.141(d)) Select "yes" here to use this option. Then skip sections II and III.</t>
  </si>
  <si>
    <t>Select Application Type</t>
  </si>
  <si>
    <t>Minor Application Fee</t>
  </si>
  <si>
    <t>N/A</t>
  </si>
  <si>
    <t>Is the estimated capital cost of the project above $2 million?</t>
  </si>
  <si>
    <r>
      <t xml:space="preserve">Is this project subject to an exemption contained in the Texas Engineering Practice Act (TEPA)? (30 TAC </t>
    </r>
    <r>
      <rPr>
        <sz val="11"/>
        <color theme="1"/>
        <rFont val="Calibri"/>
        <family val="2"/>
      </rPr>
      <t>§</t>
    </r>
    <r>
      <rPr>
        <sz val="11"/>
        <color theme="1"/>
        <rFont val="Arial"/>
        <family val="2"/>
      </rPr>
      <t xml:space="preserve"> 116.110(f))</t>
    </r>
  </si>
  <si>
    <t>Is the application required to be submitted under the seal of a Texas licensed P.E.?
Note: an electronic PE seal is acceptable.</t>
  </si>
  <si>
    <t>I acknowledge that I am submitting an authorized TCEQ application workbook and any necessary attachments. Except for inputting the requested data and adjusting row height, I have not changed the TCEQ application workbook in any way, including but not limited to changing formulas, formatting, content, or protections.</t>
  </si>
  <si>
    <t>Enter the CN. The CN is a unique number given to each business, governmental body, association, individual, or other entity that owns, operates, is responsible for, or is affiliated with a regulated entity.</t>
  </si>
  <si>
    <t>Enter the RN. The RN is a unique agency assigned number given to each person, organization, place, or thing that is of environmental interest to us and where regulated activities will occur. The RN replaces existing air account numbers. The RN for portable units is assigned to the unit itself, and that same RN should be used when applying for authorization at a different location.</t>
  </si>
  <si>
    <t>II. Delinquent Fees and Penalties</t>
  </si>
  <si>
    <t>III. Facility Location and General Information</t>
  </si>
  <si>
    <t>Is this an existing site?</t>
  </si>
  <si>
    <t>Revise the provided process description to represent your project and site specifics. (Limited to 5000 characters.)</t>
  </si>
  <si>
    <t>IV. Project Information</t>
  </si>
  <si>
    <t>VII. Signature</t>
  </si>
  <si>
    <t>Is this facility located at a site within the Houston/Galveston nonattainment area (Brazoria, Chambers, Fort Bend, Galveston, Harris, Liberty, Montgomery, and Waller Counties)?</t>
  </si>
  <si>
    <t>Is Mass Emissions Cap and Trade applicable to the new facilities?</t>
  </si>
  <si>
    <t>If MECT is applicable, does the application contain documentation demonstrating that the proposed facility, group of facilities, or account has obtained allowances to operate?</t>
  </si>
  <si>
    <t>Press UP or DOWN ARROW in column A to read through the document. Note: This worksheet is just text and has no input areas. The text is broken into multiple cells for ease of reading.</t>
  </si>
  <si>
    <t>I. Overview</t>
  </si>
  <si>
    <t>This cell left intentionally blank.</t>
  </si>
  <si>
    <t>II. Qualification Criteria</t>
  </si>
  <si>
    <t>III. Process Instructions</t>
  </si>
  <si>
    <t>IV. Workbook Instructions</t>
  </si>
  <si>
    <t>V. Website Links:</t>
  </si>
  <si>
    <t>Combustion BACT</t>
  </si>
  <si>
    <t>https://www.tceq.texas.gov/permitting/air/nav/air_bact_combustsources.html</t>
  </si>
  <si>
    <t>Compliance history classifications</t>
  </si>
  <si>
    <t>http://www.tceq.texas.gov/compliance/enforcement/compliance-history/about.html</t>
  </si>
  <si>
    <t>Compliance history report</t>
  </si>
  <si>
    <t>http://www.tceq.texas.gov/compliance/enforcement/compliance-history/get_report.html</t>
  </si>
  <si>
    <t>TCEQ Regional Offices</t>
  </si>
  <si>
    <t>http://www.tceq.texas.gov/agency/directory/region</t>
  </si>
  <si>
    <t>VI. Where to Submit Application Materials</t>
  </si>
  <si>
    <t>Who</t>
  </si>
  <si>
    <t>Where</t>
  </si>
  <si>
    <t>When</t>
  </si>
  <si>
    <t>What</t>
  </si>
  <si>
    <t>Air Permits Division Air Permits Initial Review Team (APIRT)</t>
  </si>
  <si>
    <t>Alabama-Coushatta Tribe of Texas</t>
  </si>
  <si>
    <t>571 State Park Road 56, 
Livingston, Texas 77351</t>
  </si>
  <si>
    <t>If the proposed facilities are located within 100 km or less of the Indian Tribal Lands</t>
  </si>
  <si>
    <t>Ysleta del Sur Pueblo of Texas</t>
  </si>
  <si>
    <t>119 S. Old Pueblo Rd., 
El Paso, Texas 79907</t>
  </si>
  <si>
    <t>4171 N. Mesa, Suite C-100, 
El Paso, Texas 79902-1441</t>
  </si>
  <si>
    <t>If new construction is proposed within 100 km of the Rio Grande River</t>
  </si>
  <si>
    <t>VII. Workbook Table of Contents (click to jump to the worksheet)</t>
  </si>
  <si>
    <t>General application materials</t>
  </si>
  <si>
    <t xml:space="preserve">     Estimated Capital Cost and Fee Verification</t>
  </si>
  <si>
    <t>Specific source information (sheets not needed for this project will be greyed out)</t>
  </si>
  <si>
    <t>Additional application materials</t>
  </si>
  <si>
    <t xml:space="preserve">     Special Conditions</t>
  </si>
  <si>
    <t xml:space="preserve">     Public Notice Applicability, Required Information, and Small Business Classification</t>
  </si>
  <si>
    <t xml:space="preserve">     Emission Summary</t>
  </si>
  <si>
    <t>This sheet is for informational purposes only. No data is required and you do not need to print this sheet. This sheet provides guidance on the RAP-Compressor criteria and instructions for preparing and submitting an application.</t>
  </si>
  <si>
    <t>https://www.tceq.texas.gov/permitting/air/guidance/newsourcereview/rap/rap-cs.html</t>
  </si>
  <si>
    <t xml:space="preserve">     PI-1-Compresor: General Application for Compressor Station RAP</t>
  </si>
  <si>
    <t xml:space="preserve">     Compressor Engine 1</t>
  </si>
  <si>
    <t xml:space="preserve">     Compressor Engine 2</t>
  </si>
  <si>
    <t xml:space="preserve">     Compressor Engine 3</t>
  </si>
  <si>
    <t xml:space="preserve">     Compressor Engine 4</t>
  </si>
  <si>
    <t xml:space="preserve">     Compressor Engine 5</t>
  </si>
  <si>
    <t xml:space="preserve">     Compressor Engine 6</t>
  </si>
  <si>
    <t xml:space="preserve">     Glycol Reboiler</t>
  </si>
  <si>
    <t xml:space="preserve">     Fugitives</t>
  </si>
  <si>
    <t xml:space="preserve">     Oil Tank 1</t>
  </si>
  <si>
    <t xml:space="preserve">     Oil Tank 2</t>
  </si>
  <si>
    <t xml:space="preserve">     Dehydrator Vent</t>
  </si>
  <si>
    <t xml:space="preserve">     Compressor Blowdowns</t>
  </si>
  <si>
    <t xml:space="preserve">     Flare</t>
  </si>
  <si>
    <t xml:space="preserve">     Produced Water Tank 1</t>
  </si>
  <si>
    <t xml:space="preserve">     Produced Water Tank 2</t>
  </si>
  <si>
    <t xml:space="preserve">     Truck Loading</t>
  </si>
  <si>
    <t xml:space="preserve">     Tank Cleaning</t>
  </si>
  <si>
    <t xml:space="preserve">     Tank Degassing</t>
  </si>
  <si>
    <t xml:space="preserve">     Miscellaneous MSS</t>
  </si>
  <si>
    <t xml:space="preserve">     Best Available Control Technology</t>
  </si>
  <si>
    <t>I. General Information</t>
  </si>
  <si>
    <t>Parameter</t>
  </si>
  <si>
    <t>Value</t>
  </si>
  <si>
    <t>Requirements</t>
  </si>
  <si>
    <t>13, 14, or 15</t>
  </si>
  <si>
    <t>UTM Coordinate - Easting (meters)</t>
  </si>
  <si>
    <t>Between 205,000 and 795,000</t>
  </si>
  <si>
    <t>UTM Coordinate - Northing (meters)</t>
  </si>
  <si>
    <t>Between 2,854,000 and 4,059,000</t>
  </si>
  <si>
    <t>II. Discharge Parameters</t>
  </si>
  <si>
    <t>Minimum</t>
  </si>
  <si>
    <t>Release Height (ft)</t>
  </si>
  <si>
    <t>III. Input Parameters</t>
  </si>
  <si>
    <t>natural gas</t>
  </si>
  <si>
    <t>IV. Project Emission Rates</t>
  </si>
  <si>
    <t>Maximum</t>
  </si>
  <si>
    <r>
      <t xml:space="preserve">This sheet details compressor engine specifications and determines emission rates.
</t>
    </r>
    <r>
      <rPr>
        <b/>
        <sz val="11"/>
        <color theme="1"/>
        <rFont val="Arial"/>
        <family val="2"/>
      </rPr>
      <t>Instructions:</t>
    </r>
    <r>
      <rPr>
        <sz val="11"/>
        <color theme="1"/>
        <rFont val="Arial"/>
        <family val="2"/>
      </rPr>
      <t xml:space="preserve">
1. Complete all information below.</t>
    </r>
  </si>
  <si>
    <t>*From TCEQ NSR Guidance for Equipment Leak Fugitives: Gas and Oil Production Operations Facility Specific Fugitive Emission Factors</t>
  </si>
  <si>
    <t>II. Input Parameters</t>
  </si>
  <si>
    <t>Emission Factor or Rate Source</t>
  </si>
  <si>
    <t>III. Project Emission Rates</t>
  </si>
  <si>
    <r>
      <t xml:space="preserve">This sheet details glycol reboiler specifications and determines emission rates.
</t>
    </r>
    <r>
      <rPr>
        <b/>
        <sz val="11"/>
        <color theme="1"/>
        <rFont val="Arial"/>
        <family val="2"/>
      </rPr>
      <t>Instructions:</t>
    </r>
    <r>
      <rPr>
        <sz val="11"/>
        <color theme="1"/>
        <rFont val="Arial"/>
        <family val="2"/>
      </rPr>
      <t xml:space="preserve">
1. Complete all information below.</t>
    </r>
  </si>
  <si>
    <t>Form PI-1-Compressor: General Information for RAP-Compressor</t>
  </si>
  <si>
    <t>This application is to construct a new compressor station. The station will receive natural gas, send it to a series of compressors driven by natural gas-fired engines, then direct the compressed gas into high pressure transmission pipelines.</t>
  </si>
  <si>
    <t>Distance from the property line to the closest emission point (in meters): (minimum of 25)</t>
  </si>
  <si>
    <t>https://www.naics.com/sic-codes-industry-drilldown/</t>
  </si>
  <si>
    <t>B. Equipment to be Authorized by this Permit</t>
  </si>
  <si>
    <r>
      <rPr>
        <b/>
        <sz val="11"/>
        <color theme="1"/>
        <rFont val="Arial"/>
        <family val="2"/>
      </rPr>
      <t xml:space="preserve">C. Project Timing
</t>
    </r>
    <r>
      <rPr>
        <sz val="11"/>
        <color theme="1"/>
        <rFont val="Arial"/>
        <family val="2"/>
      </rPr>
      <t>You must obtain an air authorization before beginning construction. Construction is broadly interpreted as anything other than site clearance or site preparation. Enter the date as "Month Date, Year" (e.g. July 4, 1776).</t>
    </r>
  </si>
  <si>
    <t>D. Enforcement Projects</t>
  </si>
  <si>
    <t>E. Mass Emissions Cap and Trade</t>
  </si>
  <si>
    <t>Subpart A, JJJJ, and OOOOa</t>
  </si>
  <si>
    <t>None</t>
  </si>
  <si>
    <t>Subparts A, HH, and ZZZZ</t>
  </si>
  <si>
    <t>This sheet is intended to assist in the determination of public notice requirements and is not a replacement for 30 TAC Chapter 39 (Public Notice).
The THSC §382.056 and corresponding rules in 30 TAC Chapter 39 (Public Notice) require that you publish a notice of intent to obtain a permit and in certain circumstances, notice of preliminary decision. Notices must be published in a newspaper of general circulation in the municipality where the proposed facility is or will be located (not applicable to alternative language notices). The notices must include a description of the facility and the fact that a person who may be affected by emissions from the facility may request a public hearing and any other information the TCEQ requires by rule. Signs must also be posted at the site in compliance with 30 TAC Chapter §39.604(c). Additional information regarding public notice such as an overview of requirements, an applicability table, and a list of some common errors that may cause renotice and delays in processing your application can be found at:</t>
  </si>
  <si>
    <t>I have reviewed and agree to the following: the BACT as represented in this workbook; all emission rates represented in this workbook; the draft permit's Special Conditions in this workbook; and the applicable Air Quality Analysis report. In addition, this workbook is submitted as part of my application and accurately represents my proposed project.</t>
  </si>
  <si>
    <t>IV. Calculation Methodology</t>
  </si>
  <si>
    <t>II. Input Parameters and Emission Rates</t>
  </si>
  <si>
    <t>III. Calculation Methodology</t>
  </si>
  <si>
    <t>●The engine must be isolated and a blowdown must occur prior to the oil change.
●Oil is drained into a 4 ft x 4 ft open pan and transferred to a closed container per Best Management Practice (BMP).
●Input parameters are based on material specifications for engine oil SAE 10W.
●Manufacturer's data for a 1380 hp Caterpillar G3516B LE engine was used as the basis for the calculations.
●Assumptions: an average engine uses 112 gallons of motor oil and manufacturers typically recommend changing the oil every 1000 hours</t>
  </si>
  <si>
    <t>Equation Used</t>
  </si>
  <si>
    <t>A. Engine maintenance: engine oil changes and filter changes (emissions result from the draining of used engine oil)</t>
  </si>
  <si>
    <t>B. Engine maintenance: changing engine rod packings (emissions result from clingage of lubricant in the casing)</t>
  </si>
  <si>
    <t>●The engine must be isolated and a blowdown must occur prior to changing rod packing. 
●Emissions from clingage result from the evaporation of lubricant adhered to the rod packing casing.
●Casing volume for calculations is based on field observation of casing for a 1380 hp Caterpillar G3516B LE engine.
●Input parameters are based on material specifications for AP101 Apeizon grease.</t>
  </si>
  <si>
    <t>C. Engine maintenance: changing wet and dry seals  (emissions result from clingage of lubricant in the casing)</t>
  </si>
  <si>
    <t>●Calculations are based on condensate (RVP 10) because it has a higher vapor pressure than crude oil (RVP 5) and results in a more conservative emission estimate.</t>
  </si>
  <si>
    <t>Calculated Value</t>
  </si>
  <si>
    <t>D. Dehydrator maintenance: replacement of glycol solution</t>
  </si>
  <si>
    <t>E. Glycol reboiler maintenance</t>
  </si>
  <si>
    <t>F. Total VOC Emissions</t>
  </si>
  <si>
    <t>Unit</t>
  </si>
  <si>
    <r>
      <t xml:space="preserve">This sheet details produced water tank specifications and determines emission rates.
</t>
    </r>
    <r>
      <rPr>
        <b/>
        <sz val="11"/>
        <color theme="1"/>
        <rFont val="Arial"/>
        <family val="2"/>
      </rPr>
      <t>Instructions:</t>
    </r>
    <r>
      <rPr>
        <sz val="11"/>
        <color theme="1"/>
        <rFont val="Arial"/>
        <family val="2"/>
      </rPr>
      <t xml:space="preserve">
1. Complete all information below.</t>
    </r>
  </si>
  <si>
    <t>*Emission rates are based on 1% of Oil Tank 2 emission rates.</t>
  </si>
  <si>
    <t>III. Pilot Waste Stream to Flare Input Parameters</t>
  </si>
  <si>
    <t>IV. Pilot Waste Stream Emission Rates</t>
  </si>
  <si>
    <t>V. Calculation Methodology</t>
  </si>
  <si>
    <t>VI. Total Flare Emissions (pilot, oil tank(s), dehydrator, and compressor blowdowns)</t>
  </si>
  <si>
    <t>Oil tanks lb/hr</t>
  </si>
  <si>
    <t>Maximum lb/hr</t>
  </si>
  <si>
    <t>All tanks lb/hr</t>
  </si>
  <si>
    <t>All tanks tpy</t>
  </si>
  <si>
    <t>Oil tanks tpy</t>
  </si>
  <si>
    <t>Produced water tanks lb/hr</t>
  </si>
  <si>
    <t>Produced water tanks tpy</t>
  </si>
  <si>
    <r>
      <t xml:space="preserve">This sheet lists the practices and controls which represent Best Available Control Technology (BACT) for each specific unit in this project. BACT is required by 30 TAC §116.111(a)(2)(C).
</t>
    </r>
    <r>
      <rPr>
        <b/>
        <sz val="11"/>
        <rFont val="Arial"/>
        <family val="2"/>
      </rPr>
      <t>Instructions</t>
    </r>
    <r>
      <rPr>
        <sz val="11"/>
        <rFont val="Arial"/>
        <family val="2"/>
      </rPr>
      <t>:
1. Review the BACT requirements.
2. Acceptance of the BACT for each unit is confirmed on the Emission Summary sheet.</t>
    </r>
  </si>
  <si>
    <t>I. Compressor Engine(s)</t>
  </si>
  <si>
    <t>CO: oxidation catalyst, limited to 0.50 g/hp-hr</t>
  </si>
  <si>
    <t>VOC: oxidation catalyst, fuel limited to natural gas only, limited to 0.03 g/hp-hr</t>
  </si>
  <si>
    <t>Add-on control is not economically reasonable given the size</t>
  </si>
  <si>
    <t>Best management practices</t>
  </si>
  <si>
    <t>Firing natural gas only</t>
  </si>
  <si>
    <t>28VHP LDAR monitoring program, which exceeds typical BACT requirements due to the impacts analysis</t>
  </si>
  <si>
    <t>Fixed-roof</t>
  </si>
  <si>
    <t>Submerged filled</t>
  </si>
  <si>
    <t>White or aluminum exterior surfaces</t>
  </si>
  <si>
    <t>Vented to the flare which will have a control efficiency of 98%</t>
  </si>
  <si>
    <t>Throughput limitation of 125 bbls per day and 10,000 bbls per rolling 12-months</t>
  </si>
  <si>
    <t>Limited to one engine per hour</t>
  </si>
  <si>
    <t>Emissions are routed back into the process or to the flare for control</t>
  </si>
  <si>
    <t xml:space="preserve">Provides 99% DRE for VOC compounds up to 3 carbons, 98% DRE for VOC compounds with 4 or more carbons </t>
  </si>
  <si>
    <t>Fires waste stream and supplemental natural gas</t>
  </si>
  <si>
    <t>Limited duration, best management practices</t>
  </si>
  <si>
    <t>Meets 40 CFR 60.18 requirements</t>
  </si>
  <si>
    <t>Continuous flow monitor</t>
  </si>
  <si>
    <t>Biannual waste stream sampling for VOC and Btu content with portable analyzer</t>
  </si>
  <si>
    <t>Submerged fill</t>
  </si>
  <si>
    <t>Tanks are limited to one cleanout event per tank per year</t>
  </si>
  <si>
    <t>All tanks are limited to a combined total of four hours of degassing per year</t>
  </si>
  <si>
    <t>II. Glycol Reboiler</t>
  </si>
  <si>
    <t>III. Fugitives</t>
  </si>
  <si>
    <t>IV. Oil Tank(s)</t>
  </si>
  <si>
    <t>V. Dehydrator Vent</t>
  </si>
  <si>
    <t>VI. Compressor Blowdowns</t>
  </si>
  <si>
    <t>VII. Flare</t>
  </si>
  <si>
    <t>VIII. Produced Water Tank(s)</t>
  </si>
  <si>
    <t>IX. Truck Loading</t>
  </si>
  <si>
    <t>X. Tank Cleaning</t>
  </si>
  <si>
    <t>XI. Tank Degassing</t>
  </si>
  <si>
    <t>XII. Miscellaneous MSS</t>
  </si>
  <si>
    <t>5. The setback distance from the property line to the closest emission point is 25 meters.
6. All emissions from the oil tank(s), dehydrator, and compressor blowdowns must be routed to the flare.
7. The customer has a compliance history classification of Satisfactory or High (further information on compliance history classifications and details on obtaining a compliance history report can be found at the links listed at the end of this sheet).
8. The facility will comply with all of the following, as listed in this workbook:
      ● Emission sources and rates;
      ● Best Available Control Technology (BACT);
      ● The Air Quality Analysis;
      ● Special Conditions; and
      ● Representatives made in this application workbook.</t>
  </si>
  <si>
    <t>Tons per year emission rate</t>
  </si>
  <si>
    <t>The following qualification criteria must be met in order to submit an application for the RAP-Compressor:
1. The project is for a compressor station at a greenfield site.
2. The project is a minor source.
3. The sources included in the RAP-Compressor are limited to: compressor engines, one glycol reboiler, two oil tanks (including truck loading, degassing, and cleaning emissions), flare,  two produced water tanks, one dehydrator, maintenance activities, fugitive emissions. The number of engines allowed depends on the county the facility will be located in.
      ● Harris: 3 engines
      ● Brooks, Cameron, Dimmit, Duval, El Paso, Hidalgo, Jim Hogg, Kenedy, Kinney, La Salle, McMullen, Maverick, Starr, Val Verde, Webb, Willacy, Zapata, Zavala: 4 engines
      ● Aransas, Atascosa, Bandera, Bee, Bexar, Calhoun, Comal, DeWitt, Edwards, Frio, Gillespie, Goliad, Gonzales, Guadalupe, Jackson, Jim Wells, Karnes, Kendall, Kerr,
          Kleberg, Lavaca, Live Oak, Medina, Nueces, Real, Refugio, San Patricio, Uvalde, Victoria, Wilson: 5 engines
      ● All others: 6 engines
4. The maintenance activities included in this RAP are: engine blowdowns, engine maintenance (oil changes, filter changes, changing rod packings, and the changing of wet and dry seals), dehydrator maintenance (replacing glycol solution), and glycol reboiler maintenance. All other activities should be authorized separately.</t>
  </si>
  <si>
    <r>
      <t xml:space="preserve">This sheet contains the draft permit prepared by the TCEQ for RAP-Compressor projects.
</t>
    </r>
    <r>
      <rPr>
        <b/>
        <sz val="11"/>
        <color theme="1"/>
        <rFont val="Arial"/>
        <family val="2"/>
      </rPr>
      <t>Instructions:</t>
    </r>
    <r>
      <rPr>
        <sz val="11"/>
        <color theme="1"/>
        <rFont val="Arial"/>
        <family val="2"/>
      </rPr>
      <t xml:space="preserve">
1. Review the Special Conditions.
2. Acceptance of the Special Conditions is confirmed on the Emission Summary sheet.</t>
    </r>
  </si>
  <si>
    <t xml:space="preserve">AP42 5.2-4: Loading loss equation, annual average temp
</t>
  </si>
  <si>
    <t>Limited to twelve hours of blowdown activities per engine per year</t>
  </si>
  <si>
    <r>
      <t xml:space="preserve">This sheet details fugitive specifications and determines emission rates.
</t>
    </r>
    <r>
      <rPr>
        <b/>
        <sz val="11"/>
        <color theme="1"/>
        <rFont val="Arial"/>
        <family val="2"/>
      </rPr>
      <t>Instructions:</t>
    </r>
    <r>
      <rPr>
        <sz val="11"/>
        <color theme="1"/>
        <rFont val="Arial"/>
        <family val="2"/>
      </rPr>
      <t xml:space="preserve">
1. Complete all information below.
2. Justification must be provided when utilizing any percent other than 100% for the VOC content of the streams.</t>
    </r>
  </si>
  <si>
    <r>
      <t xml:space="preserve">This sheet details dehydrator vent specifications and determines emission rates.
</t>
    </r>
    <r>
      <rPr>
        <b/>
        <sz val="11"/>
        <color theme="1"/>
        <rFont val="Arial"/>
        <family val="2"/>
      </rPr>
      <t>Instructions:</t>
    </r>
    <r>
      <rPr>
        <sz val="11"/>
        <color theme="1"/>
        <rFont val="Arial"/>
        <family val="2"/>
      </rPr>
      <t xml:space="preserve">
1. Complete all information below.</t>
    </r>
    <r>
      <rPr>
        <b/>
        <sz val="11"/>
        <color theme="1"/>
        <rFont val="Arial"/>
        <family val="2"/>
      </rPr>
      <t xml:space="preserve">
</t>
    </r>
    <r>
      <rPr>
        <sz val="11"/>
        <color theme="1"/>
        <rFont val="Arial"/>
        <family val="2"/>
      </rPr>
      <t>2. A gas analysis is needed to determine factors used in the calculations below.  Use a program such as GRI GLYCalc and provide the output files.
3. Emissions must be routed to the flare for control.  Emission rate requirements listed on the flare tab must be adhered to.</t>
    </r>
  </si>
  <si>
    <r>
      <t xml:space="preserve">This sheet details blowdown specifications and determines emission rates.
</t>
    </r>
    <r>
      <rPr>
        <b/>
        <sz val="11"/>
        <color theme="1"/>
        <rFont val="Arial"/>
        <family val="2"/>
      </rPr>
      <t>Instructions:</t>
    </r>
    <r>
      <rPr>
        <sz val="11"/>
        <color theme="1"/>
        <rFont val="Arial"/>
        <family val="2"/>
      </rPr>
      <t xml:space="preserve">
1. Complete all information below.
2. Emissions must be routed to the flare for control.  Emission rate requirements listed on the flare tab must be adhered to.</t>
    </r>
  </si>
  <si>
    <r>
      <t xml:space="preserve">This sheet details miscellaneous MSS specifications and determines emission rates.
</t>
    </r>
    <r>
      <rPr>
        <b/>
        <sz val="11"/>
        <color theme="1"/>
        <rFont val="Arial"/>
        <family val="2"/>
      </rPr>
      <t>Instructions:</t>
    </r>
    <r>
      <rPr>
        <sz val="11"/>
        <color theme="1"/>
        <rFont val="Arial"/>
        <family val="2"/>
      </rPr>
      <t xml:space="preserve">
1. Complete all information below.
2. All other activities must be authorized separately.</t>
    </r>
  </si>
  <si>
    <r>
      <rPr>
        <sz val="11"/>
        <color theme="1"/>
        <rFont val="Arial"/>
        <family val="2"/>
      </rPr>
      <t>PM/PM</t>
    </r>
    <r>
      <rPr>
        <vertAlign val="subscript"/>
        <sz val="11"/>
        <color theme="1"/>
        <rFont val="Arial"/>
        <family val="2"/>
      </rPr>
      <t>10</t>
    </r>
    <r>
      <rPr>
        <sz val="11"/>
        <color theme="1"/>
        <rFont val="Arial"/>
        <family val="2"/>
      </rPr>
      <t>/PM</t>
    </r>
    <r>
      <rPr>
        <vertAlign val="subscript"/>
        <sz val="11"/>
        <color theme="1"/>
        <rFont val="Arial"/>
        <family val="2"/>
      </rPr>
      <t>2.5</t>
    </r>
    <r>
      <rPr>
        <sz val="11"/>
        <color theme="1"/>
        <rFont val="Arial"/>
        <family val="2"/>
      </rPr>
      <t>: fuel limited to natural gas only, good combustion practices</t>
    </r>
  </si>
  <si>
    <r>
      <rPr>
        <sz val="11"/>
        <color theme="1"/>
        <rFont val="Arial"/>
        <family val="2"/>
      </rPr>
      <t>SO</t>
    </r>
    <r>
      <rPr>
        <vertAlign val="subscript"/>
        <sz val="11"/>
        <color theme="1"/>
        <rFont val="Arial"/>
        <family val="2"/>
      </rPr>
      <t>2</t>
    </r>
    <r>
      <rPr>
        <sz val="11"/>
        <color theme="1"/>
        <rFont val="Arial"/>
        <family val="2"/>
      </rPr>
      <t>: fuel limited to natural gas only, fuel sulfur content limited to 0.2 gr per 100 dscf</t>
    </r>
  </si>
  <si>
    <r>
      <rPr>
        <sz val="11"/>
        <color theme="1"/>
        <rFont val="Arial"/>
        <family val="2"/>
      </rPr>
      <t>CH</t>
    </r>
    <r>
      <rPr>
        <vertAlign val="subscript"/>
        <sz val="11"/>
        <color theme="1"/>
        <rFont val="Arial"/>
        <family val="2"/>
      </rPr>
      <t>2</t>
    </r>
    <r>
      <rPr>
        <sz val="11"/>
        <color theme="1"/>
        <rFont val="Arial"/>
        <family val="2"/>
      </rPr>
      <t>O: fuel limited to natural gas only, good combustion practices</t>
    </r>
  </si>
  <si>
    <r>
      <t>PM</t>
    </r>
    <r>
      <rPr>
        <b/>
        <vertAlign val="subscript"/>
        <sz val="11"/>
        <color theme="1"/>
        <rFont val="Arial"/>
        <family val="2"/>
      </rPr>
      <t xml:space="preserve">2.5
</t>
    </r>
    <r>
      <rPr>
        <b/>
        <sz val="11"/>
        <color theme="1"/>
        <rFont val="Arial"/>
        <family val="2"/>
      </rPr>
      <t>tpy</t>
    </r>
  </si>
  <si>
    <r>
      <t>PM</t>
    </r>
    <r>
      <rPr>
        <b/>
        <vertAlign val="subscript"/>
        <sz val="11"/>
        <color theme="1"/>
        <rFont val="Arial"/>
        <family val="2"/>
      </rPr>
      <t>2.5</t>
    </r>
    <r>
      <rPr>
        <b/>
        <sz val="11"/>
        <color theme="1"/>
        <rFont val="Arial"/>
        <family val="2"/>
      </rPr>
      <t xml:space="preserve">
lb/hr</t>
    </r>
  </si>
  <si>
    <r>
      <t>PM</t>
    </r>
    <r>
      <rPr>
        <b/>
        <vertAlign val="subscript"/>
        <sz val="11"/>
        <color theme="1"/>
        <rFont val="Arial"/>
        <family val="2"/>
      </rPr>
      <t xml:space="preserve">10
</t>
    </r>
    <r>
      <rPr>
        <b/>
        <sz val="11"/>
        <color theme="1"/>
        <rFont val="Arial"/>
        <family val="2"/>
      </rPr>
      <t>tpy</t>
    </r>
  </si>
  <si>
    <r>
      <t>PM</t>
    </r>
    <r>
      <rPr>
        <b/>
        <vertAlign val="subscript"/>
        <sz val="11"/>
        <color theme="1"/>
        <rFont val="Arial"/>
        <family val="2"/>
      </rPr>
      <t>10</t>
    </r>
    <r>
      <rPr>
        <b/>
        <sz val="11"/>
        <color theme="1"/>
        <rFont val="Arial"/>
        <family val="2"/>
      </rPr>
      <t xml:space="preserve">
lb/hr</t>
    </r>
  </si>
  <si>
    <t>PM
tpy</t>
  </si>
  <si>
    <t>PM
lb/hr</t>
  </si>
  <si>
    <t>CO
tpy</t>
  </si>
  <si>
    <t>CO
lb/hr</t>
  </si>
  <si>
    <r>
      <t>NO</t>
    </r>
    <r>
      <rPr>
        <b/>
        <vertAlign val="subscript"/>
        <sz val="11"/>
        <color theme="1"/>
        <rFont val="Arial"/>
        <family val="2"/>
      </rPr>
      <t xml:space="preserve">X
</t>
    </r>
    <r>
      <rPr>
        <b/>
        <sz val="11"/>
        <color theme="1"/>
        <rFont val="Arial"/>
        <family val="2"/>
      </rPr>
      <t>tpy</t>
    </r>
  </si>
  <si>
    <r>
      <t>NO</t>
    </r>
    <r>
      <rPr>
        <b/>
        <vertAlign val="subscript"/>
        <sz val="11"/>
        <color theme="1"/>
        <rFont val="Arial"/>
        <family val="2"/>
      </rPr>
      <t xml:space="preserve">X
</t>
    </r>
    <r>
      <rPr>
        <b/>
        <sz val="11"/>
        <color theme="1"/>
        <rFont val="Arial"/>
        <family val="2"/>
      </rPr>
      <t>lb/hr</t>
    </r>
  </si>
  <si>
    <t>VOC
tpy</t>
  </si>
  <si>
    <r>
      <t>SO</t>
    </r>
    <r>
      <rPr>
        <b/>
        <vertAlign val="subscript"/>
        <sz val="11"/>
        <color theme="1"/>
        <rFont val="Arial"/>
        <family val="2"/>
      </rPr>
      <t>2</t>
    </r>
    <r>
      <rPr>
        <b/>
        <sz val="11"/>
        <color theme="1"/>
        <rFont val="Arial"/>
        <family val="2"/>
      </rPr>
      <t xml:space="preserve">
lb/hr</t>
    </r>
  </si>
  <si>
    <r>
      <t>SO</t>
    </r>
    <r>
      <rPr>
        <b/>
        <vertAlign val="subscript"/>
        <sz val="11"/>
        <color theme="1"/>
        <rFont val="Arial"/>
        <family val="2"/>
      </rPr>
      <t xml:space="preserve">2
</t>
    </r>
    <r>
      <rPr>
        <b/>
        <sz val="11"/>
        <color theme="1"/>
        <rFont val="Arial"/>
        <family val="2"/>
      </rPr>
      <t>tpy</t>
    </r>
  </si>
  <si>
    <r>
      <t>CH</t>
    </r>
    <r>
      <rPr>
        <b/>
        <vertAlign val="subscript"/>
        <sz val="11"/>
        <color theme="1"/>
        <rFont val="Arial"/>
        <family val="2"/>
      </rPr>
      <t>2</t>
    </r>
    <r>
      <rPr>
        <b/>
        <sz val="11"/>
        <color theme="1"/>
        <rFont val="Arial"/>
        <family val="2"/>
      </rPr>
      <t>O
lb/hr</t>
    </r>
  </si>
  <si>
    <r>
      <t>CH</t>
    </r>
    <r>
      <rPr>
        <b/>
        <vertAlign val="subscript"/>
        <sz val="11"/>
        <color theme="1"/>
        <rFont val="Arial"/>
        <family val="2"/>
      </rPr>
      <t>2</t>
    </r>
    <r>
      <rPr>
        <b/>
        <sz val="11"/>
        <color theme="1"/>
        <rFont val="Arial"/>
        <family val="2"/>
      </rPr>
      <t>O
tpy</t>
    </r>
  </si>
  <si>
    <t>HAPs
tpy</t>
  </si>
  <si>
    <t>This information can be found at (note, link does not work in Internet Explorer):</t>
  </si>
  <si>
    <t>Number of compressor engines</t>
  </si>
  <si>
    <t>III. VOC Emission Rates</t>
  </si>
  <si>
    <t>IV. Speciated VOC Emission Rates</t>
  </si>
  <si>
    <t>NOx*</t>
  </si>
  <si>
    <t>CO*</t>
  </si>
  <si>
    <t>*These emissions are generated by the flare combusting the emissions from this oil tank; therefore, they are post-control emission rates.</t>
  </si>
  <si>
    <t>These emissions are generated by the flare combusting the emissions from the blowdow activities; therefore, they are post-control emission rates.</t>
  </si>
  <si>
    <t>*These emissions are generated by the flare combusting the emissions from the dehydrator; therefore, they are post-control emission rates.</t>
  </si>
  <si>
    <r>
      <t xml:space="preserve">This sheet details oil tank specifications and determines emission rates.
</t>
    </r>
    <r>
      <rPr>
        <b/>
        <sz val="11"/>
        <color theme="1"/>
        <rFont val="Arial"/>
        <family val="2"/>
      </rPr>
      <t>Instructions:</t>
    </r>
    <r>
      <rPr>
        <sz val="11"/>
        <color theme="1"/>
        <rFont val="Arial"/>
        <family val="2"/>
      </rPr>
      <t xml:space="preserve">
1. Complete all information below.</t>
    </r>
    <r>
      <rPr>
        <b/>
        <sz val="11"/>
        <color theme="1"/>
        <rFont val="Arial"/>
        <family val="2"/>
      </rPr>
      <t xml:space="preserve">
</t>
    </r>
    <r>
      <rPr>
        <sz val="11"/>
        <color theme="1"/>
        <rFont val="Arial"/>
        <family val="2"/>
      </rPr>
      <t>2. Speciated VOC emissions from this source should be determined using storage tank emission calculations or output files from approved calculation software. Output files must be provided with the application.
3. A gas analysis is needed to determine factors used in the calculations below.
4. Emissions must be routed to the flare for control.  Emission rate requirements listed on the flare tab must be adhered to.</t>
    </r>
  </si>
  <si>
    <r>
      <t xml:space="preserve">This sheet details truck loading specifications and determines emission rates.
</t>
    </r>
    <r>
      <rPr>
        <b/>
        <sz val="11"/>
        <color theme="1"/>
        <rFont val="Arial"/>
        <family val="2"/>
      </rPr>
      <t>Instructions:</t>
    </r>
    <r>
      <rPr>
        <sz val="11"/>
        <color theme="1"/>
        <rFont val="Arial"/>
        <family val="2"/>
      </rPr>
      <t xml:space="preserve">
1. Complete all information below.
2. Speciated VOC emissions from this source should be determined using storage tank emission calculations or output files from approved calculation software. Output files must be provided with the application.</t>
    </r>
  </si>
  <si>
    <r>
      <t xml:space="preserve">This sheet details tank cleaning specifications and determines emission rates.
</t>
    </r>
    <r>
      <rPr>
        <b/>
        <sz val="11"/>
        <color theme="1"/>
        <rFont val="Arial"/>
        <family val="2"/>
      </rPr>
      <t>Instructions:</t>
    </r>
    <r>
      <rPr>
        <sz val="11"/>
        <color theme="1"/>
        <rFont val="Arial"/>
        <family val="2"/>
      </rPr>
      <t xml:space="preserve">
1. Complete all information below.
2. Speciated VOC emissions from this source should be determined using storage tank emission calculations or output files from approved calculation software. Output files must be provided with the application.</t>
    </r>
  </si>
  <si>
    <r>
      <t xml:space="preserve">This sheet details tank degassing specifications and determines emission rates.
</t>
    </r>
    <r>
      <rPr>
        <b/>
        <sz val="11"/>
        <color theme="1"/>
        <rFont val="Arial"/>
        <family val="2"/>
      </rPr>
      <t>Instructions:</t>
    </r>
    <r>
      <rPr>
        <sz val="11"/>
        <color theme="1"/>
        <rFont val="Arial"/>
        <family val="2"/>
      </rPr>
      <t xml:space="preserve">
1. Complete all information below.
2. Speciated VOC emissions from this source should be determined using storage tank emission calculations or output files from approved calculation software. Output files must be provided with the application.</t>
    </r>
  </si>
  <si>
    <t>https://ftps.tceq.texas.gov/help/</t>
  </si>
  <si>
    <r>
      <t xml:space="preserve">This sheet details flare specifications and determines emission rates.
</t>
    </r>
    <r>
      <rPr>
        <b/>
        <sz val="11"/>
        <color theme="1"/>
        <rFont val="Arial"/>
        <family val="2"/>
      </rPr>
      <t>Instructions:</t>
    </r>
    <r>
      <rPr>
        <sz val="11"/>
        <color theme="1"/>
        <rFont val="Arial"/>
        <family val="2"/>
      </rPr>
      <t xml:space="preserve">
1. Complete all information below.
2. This EPN includes emissions from the pilot, oil tank(s), dehydrator, and compressor blowdowns.
3. A gas analysis is needed to determine factors used in the calculations below. Use a program such as GRI GLYCalc and provide the output files.</t>
    </r>
  </si>
  <si>
    <t>4. Submit copies of the application materials to other applicable program areas in accordance with "Section VI. Where to Submit Application Materials" below.
5. Do not begin construction until notified by the TCEQ.
6. If the qualification criteria are not met, or if the applicant does not agree with the RAP-Compressor Station Special Conditions, the applicant will receive notice that the application has been voided and the applicant should seek a different type of authorization as appropriate.
See the below link for additional information about submitting via FTPS:</t>
  </si>
  <si>
    <t>All applications</t>
  </si>
  <si>
    <t>Application attachments</t>
  </si>
  <si>
    <t>Completed RAP-Compressor Station application workbook</t>
  </si>
  <si>
    <t>STEERS</t>
  </si>
  <si>
    <t>STEERS unless file size or type are not compatible, in which case submit through email or TCEQ FTPS (APIRT@tceq.texas.gov)</t>
  </si>
  <si>
    <r>
      <t>This sheet provides administrative and technical information needed by the TCEQ and is required.</t>
    </r>
    <r>
      <rPr>
        <b/>
        <sz val="11"/>
        <color theme="1"/>
        <rFont val="Arial"/>
        <family val="2"/>
      </rPr>
      <t xml:space="preserve">
Instructions:
</t>
    </r>
    <r>
      <rPr>
        <sz val="11"/>
        <color theme="1"/>
        <rFont val="Arial"/>
        <family val="2"/>
      </rPr>
      <t xml:space="preserve">1. Complete all applicable sections below.
</t>
    </r>
  </si>
  <si>
    <t>This sheet determines application fee requirements for this application.
Payment is part of the STEERS submittal process and fees are due and payable at the time an application is filed. Required fees must be received before the agency will consider an application to be complete. Applications will not be considered for review nor will any time constraints required of TCEQ for application processing begin until a fee is received. (30 TAC § 116.143)
All permit fees shall be remitted by credit card or ACH (electronic funds transfer). Instructions for online payment through the ePay system can be found at:</t>
  </si>
  <si>
    <t>In signing the application in STEERS with this fee sheet attached, I certify that the total estimated capital cost of the project as defined in 30 TAC Chapter 116 §116.141 is equal to or less than the above figure. I further state that I have read and understand Texas Water Code §7.179, which defines Criminal Offenses for certain violations, including intentionally or knowingly making, or causing to be made, false material statements or representations.</t>
  </si>
  <si>
    <t>Enter the fee amount to be paid:</t>
  </si>
  <si>
    <r>
      <rPr>
        <b/>
        <sz val="11"/>
        <color theme="5"/>
        <rFont val="Arial"/>
        <family val="2"/>
      </rPr>
      <t>1. Complete the workbook sheets in order, moving left to right and top to bottom.</t>
    </r>
    <r>
      <rPr>
        <sz val="11"/>
        <color theme="5"/>
        <rFont val="Arial"/>
        <family val="2"/>
      </rPr>
      <t xml:space="preserve">
</t>
    </r>
    <r>
      <rPr>
        <sz val="11"/>
        <color theme="1"/>
        <rFont val="Arial"/>
        <family val="2"/>
      </rPr>
      <t xml:space="preserve">
2. Complete all blank cells on each applicable emission source sheet.
    • Each emission point is identified with a pre-assigned emission point identification number (EPN) which cannot be changed. The emission point is defined as the point from which air 
      contaminants enter the ambient air.
    • Some cells have drop-down selections.
3. On the "Emission Summary" sheet, confirm acceptance of all information in this workbook and submitted with the application.
4. If a cell displays “Error,” the project does not qualify for the RAP-Compressor, or an error has been made on the entry. Revise the data entered for that source.
5. Air Quality Analyses (AQAs) were performed in support of the RAP-Compressor. AQAs were performed for each of the sixteen TCEQ regions. Each of the AQA reports summarizes the results for the respective TCEQ region and includes information specific to the counties of that respective region. Each of the AQA reports can be located under the RAP-Compressor Resources heading at:</t>
    </r>
  </si>
  <si>
    <t>The CN and RN below are assigned when a Core Data Form is initially submitted to the Central Registry. The RN is also assigned if the agency has conducted an investigation or if the agency has issued an enforcement action. If these numbers have not yet been assigned, leave these questions blank.</t>
  </si>
  <si>
    <t>Core Data Form</t>
  </si>
  <si>
    <t>https://www.tceq.texas.gov/permitting/central_registry/guidance.html</t>
  </si>
  <si>
    <r>
      <t xml:space="preserve">B. Is the Core Data Form (Form 10400) attached? </t>
    </r>
    <r>
      <rPr>
        <sz val="11"/>
        <color theme="1"/>
        <rFont val="Arial"/>
        <family val="2"/>
      </rPr>
      <t>Only necessary if facilities are located within 100 km or less of Indian Tribal Lands or the Rio Grande River.</t>
    </r>
  </si>
  <si>
    <t>Original signature is required.</t>
  </si>
  <si>
    <t>V. Payment Information</t>
  </si>
  <si>
    <t>VI. Professional Engineer Seal Requirement</t>
  </si>
  <si>
    <t>Copies of the RAP-Compressor workbook, all attachments, public notice, and affidavit</t>
  </si>
  <si>
    <t>Copies of the RAP-Compressor workbook and all attachments</t>
  </si>
  <si>
    <r>
      <t xml:space="preserve">1. Prepare all items to make a complete application. Follow "Section IV. Workbook Instructions" below to complete the application workbook.
     A complete application for this RAP includes the following:
         • Process Flow Diagram
         • Current Area Map
         • Plot Plan
         • RAP-Compressor Workbook (The file name should be: Date_ApplicationWorkbook_Company name_Permit number)
         • Gas sample analysis data, such as from GRI GLYCalc, for the dehydrator and the flare
         • Tank emission program output files for the oil tanks(s), tank cleaning, tank degassing, and truck loading (if applicable)
         • Justification for the VOC content for the fugitives streams (if applicable)
2. </t>
    </r>
    <r>
      <rPr>
        <b/>
        <sz val="11"/>
        <color theme="5"/>
        <rFont val="Arial"/>
        <family val="2"/>
      </rPr>
      <t>Submit the application through STEERS as an ePermits application.</t>
    </r>
    <r>
      <rPr>
        <sz val="11"/>
        <rFont val="Arial"/>
        <family val="2"/>
      </rPr>
      <t xml:space="preserve"> When submitting through STEERS a wet signature is not required and the system will notify the appropriate regional office and local program(s). You are still required to provide a hard copy of the application for display at the public viewing location during public notice.
3. </t>
    </r>
    <r>
      <rPr>
        <b/>
        <sz val="11"/>
        <color theme="5"/>
        <rFont val="Arial"/>
        <family val="2"/>
      </rPr>
      <t>Submit all application attachments through STEERS as part of your ePermit application unless:</t>
    </r>
    <r>
      <rPr>
        <sz val="11"/>
        <rFont val="Arial"/>
        <family val="2"/>
      </rPr>
      <t xml:space="preserve">
         • the file size of an attachment exceeds 50 MB or
         • the file type is not accepted (accepted file types are xls, xlsm, xlsx, txt, pdf, doc, docx, wpd, csv, xml, jpg, gif, tif, and jpeg).
     If the attachment cannot be submitted through STEERS for one of the reasons listed above, submit the attachment through email or TCEQ FTPS. For the initial submittal, you must 
     share these files with APIRT@tceq.texas.gov. Once your project is assigned, you will share files directly with your reviewer. If confidential files will be submitted, follow the additional 
     instructions below.
     </t>
    </r>
    <r>
      <rPr>
        <b/>
        <sz val="11"/>
        <color theme="5"/>
        <rFont val="Arial"/>
        <family val="2"/>
      </rPr>
      <t>Confidential files</t>
    </r>
    <r>
      <rPr>
        <sz val="11"/>
        <rFont val="Arial"/>
        <family val="2"/>
      </rPr>
      <t xml:space="preserve"> must be submitted through STEERS or the TCEQ FTPS. All pages must be marked confidential and have confidential in the file name. Confidential submittals must 
     be separate from non-confidential application materials. Note: emails sent to the agency are not encryption protected via Secure Sockets Layers by our server and may be subject to 
     interception by common third-party internet tools. Anything marked as confidential will be treated as such by APD staff upon receipt.</t>
    </r>
  </si>
  <si>
    <t>Local Air Pollution Control Offices</t>
  </si>
  <si>
    <t>http://www.tceq.texas.gov/permitting/air/local_programs.html</t>
  </si>
  <si>
    <t>Environmental Management Division Chief International Boundary and Water Commission United States Section</t>
  </si>
  <si>
    <t>Will the proposed facilities be located within 100 km of Indian Tribal Lands and/or the Rio Grande River? If yes, sign the section below prior to mailing copies of this application (more details on the Instructions sheet).	All applications will be signed during the STEERS submittal process.</t>
  </si>
  <si>
    <t>Mr. Hector Canales, Kickapoo Traditional Tribe of Texas Public Works</t>
  </si>
  <si>
    <t>2212 Rosita Valley Road
Eagle Pass, TX 78852</t>
  </si>
  <si>
    <t>Applications deemed administratively complete by May 1, 2022 must provide a plain language summary of the application to be posted on the TCEQ website. Templates can be found at the link below.</t>
  </si>
  <si>
    <t>https://www.tceq.texas.gov/permitting/air/guidance/newsourcereview/nsrapp-tools.html</t>
  </si>
  <si>
    <t>Is a Plain Language Summary as required by 30 TAC § 39.405(k) provided with the application?</t>
  </si>
  <si>
    <t>Is a Plain Language Summary in an alternative language as required by 30 TAC § 39.426(c) provided with the application?</t>
  </si>
  <si>
    <t>Texas Commission on Environmental Quality</t>
  </si>
  <si>
    <t>Air Permits Division</t>
  </si>
  <si>
    <t>Readily Available Permit: Compressor Station</t>
  </si>
  <si>
    <t>The RAP-Compressor is a New Source Review (NSR) initial permit to authorize operations of a compressor station.
This application workbook provides administrative and technical information needed by the Texas Commission on Environmental Quality (TCEQ) to evaluate the new sources. The qualification criteria for this RAP is contained within this workbook and must be agreed to prior to submittal of a RAP application.
Facilities shall be constructed and operated as specified in the permit application for the permit. All representations regarding construction plans and operation requirements contained in the permit application (including this workbook) shall be enforceable representations upon issuance of the permit.
Under Texas Government Code 559.003(a), individuals are entitled to receive and review any information collected by TCEQ about the individual by means of a form that that is completed and filed with TCEQ in a paper or electronic format on the TCEQ website consistent with Texas Government Code sec., 559.003(b). The individual is also entitled to have TCEQ correct information about the individual that is incorrect.
If you have questions on how to fill out this form or about the Air Permits Division, please contact us at 512-239-1250.</t>
  </si>
  <si>
    <t>IV. Plain Language Summary</t>
  </si>
  <si>
    <t>https://www.tceq.texas.gov/permitting/air#pip</t>
  </si>
  <si>
    <t>Is the PIP Form (TCEQ Form 20960) attached?</t>
  </si>
  <si>
    <t>https://www.census.gov/naics/</t>
  </si>
  <si>
    <t>F. Is a Public Involvement Plan (PIP) required for this project?</t>
  </si>
  <si>
    <t>Requirements can be found at the following link:</t>
  </si>
  <si>
    <t>TCEQ 20864, Version 2.3</t>
  </si>
  <si>
    <r>
      <t xml:space="preserve">If yes, is each confidential page marked </t>
    </r>
    <r>
      <rPr>
        <b/>
        <i/>
        <sz val="11"/>
        <color theme="5"/>
        <rFont val="Arial"/>
        <family val="2"/>
      </rPr>
      <t>"CONFIDENTIAL"</t>
    </r>
    <r>
      <rPr>
        <i/>
        <sz val="11"/>
        <color theme="1"/>
        <rFont val="Arial"/>
        <family val="2"/>
      </rPr>
      <t xml:space="preserve"> in large red letters?</t>
    </r>
  </si>
  <si>
    <t>THSC §382.041 restricts whether confidential information can be disclosed. Mark any information related to secret or proprietary processes or methods of manufacture as confidential if you do not want this information in the public file. All confidential information should be separated from the application and submitted as a separate file. Additional information regarding confidential information can be found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</si>
</sst>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0.0"/>
    <numFmt numFmtId="165" formatCode="0.000"/>
    <numFmt numFmtId="166" formatCode="#,##0.0"/>
    <numFmt numFmtId="167" formatCode="0.0000"/>
    <numFmt numFmtId="168" formatCode="_(* #,##0_);_(* \(#,##0\);_(* &quot;-&quot;??_);_(@_)"/>
    <numFmt numFmtId="169" formatCode="0.0000%"/>
    <numFmt numFmtId="170" formatCode="0.00000"/>
    <numFmt numFmtId="171" formatCode="0.0000000"/>
    <numFmt numFmtId="172" formatCode="0.000000"/>
    <numFmt numFmtId="173" formatCode="#,##0.0000"/>
    <numFmt numFmtId="174" formatCode="&quot;$&quot;#,##0.00"/>
    <numFmt numFmtId="175" formatCode="[$-409]mmmm\ d\,\ yyyy;@"/>
    <numFmt numFmtId="176" formatCode="[&lt;=9999999]###\-####;\(###\)\ ###\-####"/>
  </numFmts>
  <fonts count="48" x14ac:knownFonts="1">
    <font>
      <sz val="11"/>
      <color theme="1"/>
      <name val="Arial"/>
      <family val="2"/>
    </font>
    <font>
      <sz val="11"/>
      <color theme="1"/>
      <name val="Arial"/>
      <family val="2"/>
    </font>
    <font>
      <sz val="11"/>
      <color theme="1"/>
      <name val="Arial"/>
      <family val="2"/>
    </font>
    <font>
      <sz val="10"/>
      <color theme="1"/>
      <name val="Arial"/>
      <family val="2"/>
    </font>
    <font>
      <sz val="11"/>
      <color theme="1"/>
      <name val="Calibri"/>
      <family val="2"/>
      <scheme val="minor"/>
    </font>
    <font>
      <sz val="10"/>
      <name val="Arial"/>
      <family val="2"/>
    </font>
    <font>
      <u/>
      <sz val="11"/>
      <color theme="10"/>
      <name val="Calibri"/>
      <family val="2"/>
      <scheme val="minor"/>
    </font>
    <font>
      <sz val="9"/>
      <color theme="1"/>
      <name val="Arial"/>
      <family val="2"/>
    </font>
    <font>
      <b/>
      <sz val="9"/>
      <color theme="1"/>
      <name val="Arial"/>
      <family val="2"/>
    </font>
    <font>
      <b/>
      <sz val="11"/>
      <color rgb="FF3F3F3F"/>
      <name val="Calibri"/>
      <family val="2"/>
      <scheme val="minor"/>
    </font>
    <font>
      <b/>
      <sz val="14"/>
      <color theme="1"/>
      <name val="Arial"/>
      <family val="2"/>
    </font>
    <font>
      <sz val="11"/>
      <color theme="1"/>
      <name val="Arial"/>
      <family val="2"/>
    </font>
    <font>
      <b/>
      <sz val="11"/>
      <color theme="1"/>
      <name val="Arial"/>
      <family val="2"/>
    </font>
    <font>
      <b/>
      <sz val="11"/>
      <color theme="1"/>
      <name val="Calibri"/>
      <family val="2"/>
      <scheme val="minor"/>
    </font>
    <font>
      <b/>
      <sz val="11"/>
      <color rgb="FF000066"/>
      <name val="Calibri"/>
      <family val="2"/>
      <scheme val="minor"/>
    </font>
    <font>
      <sz val="10"/>
      <color rgb="FF000000"/>
      <name val="Arial"/>
      <family val="2"/>
    </font>
    <font>
      <sz val="11"/>
      <color theme="1"/>
      <name val="Symbol"/>
      <family val="1"/>
      <charset val="2"/>
    </font>
    <font>
      <u/>
      <sz val="9"/>
      <color theme="1"/>
      <name val="Arial"/>
      <family val="2"/>
    </font>
    <font>
      <sz val="11"/>
      <color theme="0"/>
      <name val="Arial"/>
      <family val="2"/>
    </font>
    <font>
      <sz val="10"/>
      <color theme="0"/>
      <name val="Arial"/>
      <family val="2"/>
    </font>
    <font>
      <b/>
      <sz val="14"/>
      <name val="Arial"/>
      <family val="2"/>
    </font>
    <font>
      <u/>
      <sz val="10"/>
      <color theme="10"/>
      <name val="Times New Roman"/>
      <family val="1"/>
    </font>
    <font>
      <sz val="11"/>
      <color theme="10"/>
      <name val="Arial"/>
      <family val="2"/>
    </font>
    <font>
      <sz val="11"/>
      <color rgb="FF000000"/>
      <name val="Arial"/>
      <family val="2"/>
    </font>
    <font>
      <b/>
      <sz val="11"/>
      <color rgb="FF000000"/>
      <name val="Arial"/>
      <family val="2"/>
    </font>
    <font>
      <sz val="10"/>
      <color rgb="FF000000"/>
      <name val="Times New Roman"/>
      <family val="1"/>
    </font>
    <font>
      <sz val="10"/>
      <name val="MS Sans Serif"/>
    </font>
    <font>
      <sz val="1"/>
      <color theme="0"/>
      <name val="Arial"/>
      <family val="2"/>
    </font>
    <font>
      <b/>
      <i/>
      <sz val="11"/>
      <color theme="1"/>
      <name val="Arial"/>
      <family val="2"/>
    </font>
    <font>
      <i/>
      <sz val="11"/>
      <color theme="1"/>
      <name val="Arial"/>
      <family val="2"/>
    </font>
    <font>
      <sz val="11"/>
      <color theme="0"/>
      <name val="Calibri"/>
      <family val="2"/>
      <scheme val="minor"/>
    </font>
    <font>
      <u/>
      <sz val="11"/>
      <color theme="1"/>
      <name val="Arial"/>
      <family val="2"/>
    </font>
    <font>
      <sz val="8"/>
      <color theme="0"/>
      <name val="Arial"/>
      <family val="2"/>
    </font>
    <font>
      <sz val="1"/>
      <color theme="0"/>
      <name val="Calibri"/>
      <family val="2"/>
      <scheme val="minor"/>
    </font>
    <font>
      <b/>
      <sz val="11"/>
      <color rgb="FFC00000"/>
      <name val="Arial"/>
      <family val="2"/>
    </font>
    <font>
      <sz val="11"/>
      <color rgb="FFC00000"/>
      <name val="Arial"/>
      <family val="2"/>
    </font>
    <font>
      <sz val="11"/>
      <color theme="1"/>
      <name val="Calibri"/>
      <family val="2"/>
    </font>
    <font>
      <b/>
      <sz val="11"/>
      <color theme="5"/>
      <name val="Arial"/>
      <family val="2"/>
    </font>
    <font>
      <b/>
      <sz val="11"/>
      <name val="Arial"/>
      <family val="2"/>
    </font>
    <font>
      <sz val="11"/>
      <name val="Arial"/>
      <family val="2"/>
    </font>
    <font>
      <sz val="9"/>
      <color theme="0"/>
      <name val="Arial"/>
      <family val="2"/>
    </font>
    <font>
      <b/>
      <sz val="11"/>
      <color theme="0"/>
      <name val="Arial"/>
      <family val="2"/>
    </font>
    <font>
      <sz val="11"/>
      <color theme="5"/>
      <name val="Arial"/>
      <family val="2"/>
    </font>
    <font>
      <vertAlign val="subscript"/>
      <sz val="11"/>
      <color theme="1"/>
      <name val="Arial"/>
      <family val="2"/>
    </font>
    <font>
      <b/>
      <vertAlign val="subscript"/>
      <sz val="11"/>
      <color theme="1"/>
      <name val="Arial"/>
      <family val="2"/>
    </font>
    <font>
      <u/>
      <sz val="11"/>
      <color theme="10"/>
      <name val="Arial"/>
      <family val="2"/>
    </font>
    <font>
      <i/>
      <sz val="11"/>
      <color theme="5"/>
      <name val="Arial"/>
      <family val="2"/>
    </font>
    <font>
      <b/>
      <i/>
      <sz val="11"/>
      <color theme="5"/>
      <name val="Arial"/>
      <family val="2"/>
    </font>
  </fonts>
  <fills count="9">
    <fill>
      <patternFill patternType="none"/>
    </fill>
    <fill>
      <patternFill patternType="gray125"/>
    </fill>
    <fill>
      <patternFill patternType="solid">
        <fgColor rgb="FFFFFFCC"/>
      </patternFill>
    </fill>
    <fill>
      <patternFill patternType="solid">
        <fgColor rgb="FFFFFFCC"/>
        <bgColor indexed="64"/>
      </patternFill>
    </fill>
    <fill>
      <patternFill patternType="solid">
        <fgColor theme="0"/>
        <bgColor indexed="64"/>
      </patternFill>
    </fill>
    <fill>
      <patternFill patternType="solid">
        <fgColor rgb="FFF2F2F2"/>
      </patternFill>
    </fill>
    <fill>
      <patternFill patternType="solid">
        <fgColor theme="0" tint="-0.14999847407452621"/>
        <bgColor indexed="64"/>
      </patternFill>
    </fill>
    <fill>
      <patternFill patternType="solid">
        <fgColor theme="5" tint="0.59999389629810485"/>
        <bgColor indexed="64"/>
      </patternFill>
    </fill>
    <fill>
      <patternFill patternType="solid">
        <fgColor rgb="FFD9D9D9"/>
        <bgColor indexed="64"/>
      </patternFill>
    </fill>
  </fills>
  <borders count="7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thin">
        <color auto="1"/>
      </right>
      <top style="medium">
        <color auto="1"/>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medium">
        <color auto="1"/>
      </bottom>
      <diagonal/>
    </border>
    <border>
      <left/>
      <right style="thin">
        <color indexed="64"/>
      </right>
      <top/>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thin">
        <color auto="1"/>
      </top>
      <bottom/>
      <diagonal/>
    </border>
    <border>
      <left style="thin">
        <color auto="1"/>
      </left>
      <right style="thin">
        <color indexed="64"/>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style="medium">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auto="1"/>
      </left>
      <right style="medium">
        <color auto="1"/>
      </right>
      <top style="thin">
        <color auto="1"/>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auto="1"/>
      </left>
      <right/>
      <top/>
      <bottom style="medium">
        <color indexed="64"/>
      </bottom>
      <diagonal/>
    </border>
    <border>
      <left style="thin">
        <color auto="1"/>
      </left>
      <right style="thin">
        <color auto="1"/>
      </right>
      <top/>
      <bottom/>
      <diagonal/>
    </border>
  </borders>
  <cellStyleXfs count="19">
    <xf numFmtId="0" fontId="0" fillId="0" borderId="0"/>
    <xf numFmtId="0" fontId="5" fillId="0" borderId="0"/>
    <xf numFmtId="0" fontId="5" fillId="0" borderId="0"/>
    <xf numFmtId="0" fontId="5" fillId="2" borderId="1" applyNumberFormat="0" applyFont="0" applyAlignment="0" applyProtection="0"/>
    <xf numFmtId="0" fontId="5" fillId="0" borderId="0"/>
    <xf numFmtId="0" fontId="5" fillId="0" borderId="0"/>
    <xf numFmtId="0" fontId="5" fillId="2" borderId="1" applyNumberFormat="0" applyFont="0" applyAlignment="0" applyProtection="0"/>
    <xf numFmtId="0" fontId="4" fillId="0" borderId="0"/>
    <xf numFmtId="0" fontId="6" fillId="0" borderId="0" applyNumberFormat="0" applyFill="0" applyBorder="0" applyAlignment="0" applyProtection="0"/>
    <xf numFmtId="0" fontId="5" fillId="0" borderId="0"/>
    <xf numFmtId="9" fontId="4" fillId="0" borderId="0" applyFont="0" applyFill="0" applyBorder="0" applyAlignment="0" applyProtection="0"/>
    <xf numFmtId="0" fontId="9" fillId="5" borderId="30" applyNumberFormat="0" applyAlignment="0" applyProtection="0"/>
    <xf numFmtId="43" fontId="4" fillId="0" borderId="0" applyFont="0" applyFill="0" applyBorder="0" applyAlignment="0" applyProtection="0"/>
    <xf numFmtId="0" fontId="15" fillId="0" borderId="0"/>
    <xf numFmtId="0" fontId="21" fillId="0" borderId="0" applyNumberFormat="0" applyFill="0" applyBorder="0" applyAlignment="0" applyProtection="0"/>
    <xf numFmtId="0" fontId="25" fillId="0" borderId="0"/>
    <xf numFmtId="0" fontId="26" fillId="0" borderId="0"/>
    <xf numFmtId="44" fontId="15" fillId="0" borderId="0" applyFont="0" applyFill="0" applyBorder="0" applyAlignment="0" applyProtection="0"/>
    <xf numFmtId="0" fontId="45" fillId="0" borderId="0" applyNumberFormat="0" applyFill="0" applyBorder="0" applyAlignment="0" applyProtection="0"/>
  </cellStyleXfs>
  <cellXfs count="1085">
    <xf numFmtId="0" fontId="0" fillId="0" borderId="0" xfId="0"/>
    <xf numFmtId="0" fontId="7" fillId="0" borderId="2" xfId="0" applyFont="1" applyBorder="1" applyAlignment="1">
      <alignment vertical="center" wrapText="1"/>
    </xf>
    <xf numFmtId="0" fontId="8" fillId="0" borderId="13" xfId="0" applyFont="1" applyBorder="1" applyAlignment="1">
      <alignment vertical="center"/>
    </xf>
    <xf numFmtId="4" fontId="8" fillId="0" borderId="13" xfId="0" applyNumberFormat="1" applyFont="1" applyBorder="1" applyAlignment="1">
      <alignment vertical="center"/>
    </xf>
    <xf numFmtId="0" fontId="11" fillId="0" borderId="0" xfId="0" applyFont="1" applyAlignment="1">
      <alignment horizontal="left" vertical="center"/>
    </xf>
    <xf numFmtId="0" fontId="11" fillId="0" borderId="2" xfId="0" applyFont="1" applyBorder="1" applyAlignment="1">
      <alignment horizontal="left" vertical="center"/>
    </xf>
    <xf numFmtId="9" fontId="11" fillId="0" borderId="2" xfId="0" applyNumberFormat="1" applyFont="1" applyBorder="1" applyAlignment="1">
      <alignment horizontal="left" vertical="center"/>
    </xf>
    <xf numFmtId="2" fontId="11" fillId="0" borderId="2" xfId="0" applyNumberFormat="1" applyFont="1" applyBorder="1" applyAlignment="1">
      <alignment horizontal="left" vertical="center"/>
    </xf>
    <xf numFmtId="2" fontId="11" fillId="0" borderId="8" xfId="0" applyNumberFormat="1" applyFont="1" applyBorder="1" applyAlignment="1">
      <alignment horizontal="left" vertical="center"/>
    </xf>
    <xf numFmtId="0" fontId="11" fillId="0" borderId="10" xfId="0" applyFont="1" applyBorder="1" applyAlignment="1">
      <alignment horizontal="left" vertical="center"/>
    </xf>
    <xf numFmtId="9" fontId="11" fillId="0" borderId="10" xfId="0" applyNumberFormat="1" applyFont="1" applyBorder="1" applyAlignment="1">
      <alignment horizontal="left" vertical="center"/>
    </xf>
    <xf numFmtId="2" fontId="11" fillId="0" borderId="10" xfId="0" applyNumberFormat="1" applyFont="1" applyBorder="1" applyAlignment="1">
      <alignment horizontal="left" vertical="center"/>
    </xf>
    <xf numFmtId="2" fontId="11" fillId="0" borderId="11" xfId="0" applyNumberFormat="1" applyFont="1" applyBorder="1" applyAlignment="1">
      <alignment horizontal="left" vertical="center"/>
    </xf>
    <xf numFmtId="0" fontId="11" fillId="0" borderId="0" xfId="0" applyFont="1"/>
    <xf numFmtId="0" fontId="11" fillId="0" borderId="0" xfId="0" applyFont="1" applyAlignment="1">
      <alignment horizontal="left"/>
    </xf>
    <xf numFmtId="0" fontId="11" fillId="0" borderId="8" xfId="0" applyFont="1" applyBorder="1" applyAlignment="1">
      <alignment horizontal="left"/>
    </xf>
    <xf numFmtId="0" fontId="11" fillId="0" borderId="2" xfId="0" applyFont="1" applyBorder="1" applyAlignment="1">
      <alignment horizontal="left"/>
    </xf>
    <xf numFmtId="2" fontId="11" fillId="0" borderId="2" xfId="0" applyNumberFormat="1" applyFont="1" applyBorder="1" applyAlignment="1">
      <alignment horizontal="left"/>
    </xf>
    <xf numFmtId="0" fontId="11" fillId="0" borderId="10" xfId="0" applyFont="1" applyBorder="1" applyAlignment="1">
      <alignment horizontal="left"/>
    </xf>
    <xf numFmtId="2" fontId="11" fillId="0" borderId="10" xfId="0" applyNumberFormat="1" applyFont="1" applyBorder="1" applyAlignment="1">
      <alignment horizontal="left"/>
    </xf>
    <xf numFmtId="0" fontId="11" fillId="0" borderId="6" xfId="0" applyFont="1" applyBorder="1" applyAlignment="1">
      <alignment horizontal="left"/>
    </xf>
    <xf numFmtId="0" fontId="12" fillId="0" borderId="18" xfId="0" applyFont="1" applyBorder="1" applyAlignment="1">
      <alignment horizontal="left"/>
    </xf>
    <xf numFmtId="0" fontId="11" fillId="0" borderId="19" xfId="0" applyFont="1" applyBorder="1" applyAlignment="1">
      <alignment horizontal="left"/>
    </xf>
    <xf numFmtId="168" fontId="11" fillId="0" borderId="2" xfId="12" applyNumberFormat="1" applyFont="1" applyBorder="1" applyAlignment="1">
      <alignment horizontal="left"/>
    </xf>
    <xf numFmtId="168" fontId="11" fillId="0" borderId="2" xfId="0" applyNumberFormat="1" applyFont="1" applyBorder="1" applyAlignment="1">
      <alignment horizontal="left"/>
    </xf>
    <xf numFmtId="43" fontId="11" fillId="0" borderId="10" xfId="0" applyNumberFormat="1" applyFont="1" applyBorder="1" applyAlignment="1">
      <alignment horizontal="left"/>
    </xf>
    <xf numFmtId="165" fontId="11" fillId="0" borderId="0" xfId="0" applyNumberFormat="1" applyFont="1" applyAlignment="1">
      <alignment horizontal="left"/>
    </xf>
    <xf numFmtId="10" fontId="11" fillId="0" borderId="0" xfId="0" applyNumberFormat="1" applyFont="1" applyAlignment="1">
      <alignment horizontal="left"/>
    </xf>
    <xf numFmtId="165" fontId="11" fillId="0" borderId="0" xfId="10" applyNumberFormat="1" applyFont="1" applyFill="1" applyBorder="1" applyAlignment="1">
      <alignment horizontal="left"/>
    </xf>
    <xf numFmtId="9" fontId="11" fillId="0" borderId="0" xfId="10" applyFont="1" applyFill="1" applyBorder="1" applyAlignment="1">
      <alignment horizontal="left"/>
    </xf>
    <xf numFmtId="1" fontId="11" fillId="4" borderId="2" xfId="0" applyNumberFormat="1" applyFont="1" applyFill="1" applyBorder="1" applyAlignment="1">
      <alignment horizontal="left"/>
    </xf>
    <xf numFmtId="0" fontId="11" fillId="4" borderId="10" xfId="0" applyFont="1" applyFill="1" applyBorder="1" applyAlignment="1">
      <alignment horizontal="left"/>
    </xf>
    <xf numFmtId="2" fontId="11" fillId="0" borderId="0" xfId="0" applyNumberFormat="1" applyFont="1" applyAlignment="1">
      <alignment horizontal="left"/>
    </xf>
    <xf numFmtId="0" fontId="11" fillId="0" borderId="18" xfId="0" applyFont="1" applyBorder="1" applyAlignment="1">
      <alignment horizontal="left"/>
    </xf>
    <xf numFmtId="2" fontId="11" fillId="0" borderId="14" xfId="0" applyNumberFormat="1" applyFont="1" applyBorder="1" applyAlignment="1">
      <alignment horizontal="left"/>
    </xf>
    <xf numFmtId="0" fontId="11" fillId="0" borderId="20" xfId="0" applyFont="1" applyBorder="1" applyAlignment="1">
      <alignment horizontal="left"/>
    </xf>
    <xf numFmtId="1" fontId="11" fillId="0" borderId="21" xfId="0" applyNumberFormat="1" applyFont="1" applyBorder="1" applyAlignment="1">
      <alignment horizontal="left"/>
    </xf>
    <xf numFmtId="0" fontId="11" fillId="0" borderId="37" xfId="0" applyFont="1" applyBorder="1" applyAlignment="1">
      <alignment horizontal="left"/>
    </xf>
    <xf numFmtId="0" fontId="11" fillId="0" borderId="21" xfId="0" applyFont="1" applyBorder="1" applyAlignment="1">
      <alignment horizontal="left"/>
    </xf>
    <xf numFmtId="0" fontId="11" fillId="0" borderId="22" xfId="0" applyFont="1" applyBorder="1" applyAlignment="1">
      <alignment horizontal="left"/>
    </xf>
    <xf numFmtId="0" fontId="11" fillId="0" borderId="32" xfId="0" applyFont="1" applyBorder="1" applyAlignment="1">
      <alignment horizontal="left"/>
    </xf>
    <xf numFmtId="0" fontId="11" fillId="0" borderId="13" xfId="0" applyFont="1" applyBorder="1" applyAlignment="1">
      <alignment horizontal="left"/>
    </xf>
    <xf numFmtId="165" fontId="11" fillId="0" borderId="2" xfId="0" applyNumberFormat="1" applyFont="1" applyBorder="1" applyAlignment="1">
      <alignment horizontal="left"/>
    </xf>
    <xf numFmtId="11" fontId="11" fillId="0" borderId="10" xfId="0" applyNumberFormat="1" applyFont="1" applyBorder="1" applyAlignment="1">
      <alignment horizontal="left"/>
    </xf>
    <xf numFmtId="164" fontId="11" fillId="0" borderId="32" xfId="0" applyNumberFormat="1" applyFont="1" applyBorder="1" applyAlignment="1">
      <alignment horizontal="left"/>
    </xf>
    <xf numFmtId="0" fontId="11" fillId="0" borderId="25" xfId="0" applyFont="1" applyBorder="1" applyAlignment="1">
      <alignment horizontal="left"/>
    </xf>
    <xf numFmtId="0" fontId="12" fillId="0" borderId="0" xfId="0" applyFont="1" applyAlignment="1">
      <alignment horizontal="left"/>
    </xf>
    <xf numFmtId="2" fontId="12" fillId="0" borderId="0" xfId="0" applyNumberFormat="1" applyFont="1" applyAlignment="1">
      <alignment horizontal="left"/>
    </xf>
    <xf numFmtId="165" fontId="12" fillId="0" borderId="0" xfId="0" applyNumberFormat="1" applyFont="1" applyAlignment="1">
      <alignment horizontal="left"/>
    </xf>
    <xf numFmtId="2" fontId="11" fillId="0" borderId="2" xfId="0" applyNumberFormat="1" applyFont="1" applyBorder="1" applyAlignment="1">
      <alignment horizontal="left" wrapText="1"/>
    </xf>
    <xf numFmtId="0" fontId="11" fillId="0" borderId="8" xfId="0" applyFont="1" applyBorder="1" applyAlignment="1">
      <alignment horizontal="left" wrapText="1"/>
    </xf>
    <xf numFmtId="2" fontId="11" fillId="0" borderId="10" xfId="0" applyNumberFormat="1" applyFont="1" applyBorder="1" applyAlignment="1">
      <alignment horizontal="left" wrapText="1"/>
    </xf>
    <xf numFmtId="2" fontId="11" fillId="0" borderId="2" xfId="0" applyNumberFormat="1" applyFont="1" applyBorder="1" applyAlignment="1">
      <alignment horizontal="left" vertical="top" wrapText="1"/>
    </xf>
    <xf numFmtId="166" fontId="11" fillId="0" borderId="6" xfId="0" applyNumberFormat="1" applyFont="1" applyBorder="1" applyAlignment="1">
      <alignment horizontal="left"/>
    </xf>
    <xf numFmtId="166" fontId="11" fillId="0" borderId="32" xfId="0" applyNumberFormat="1" applyFont="1" applyBorder="1" applyAlignment="1">
      <alignment horizontal="left"/>
    </xf>
    <xf numFmtId="0" fontId="11" fillId="0" borderId="14" xfId="0" quotePrefix="1" applyFont="1" applyBorder="1" applyAlignment="1">
      <alignment horizontal="left"/>
    </xf>
    <xf numFmtId="2" fontId="11" fillId="0" borderId="19" xfId="0" applyNumberFormat="1" applyFont="1" applyBorder="1" applyAlignment="1">
      <alignment horizontal="left"/>
    </xf>
    <xf numFmtId="2" fontId="11" fillId="0" borderId="21" xfId="0" applyNumberFormat="1" applyFont="1" applyBorder="1" applyAlignment="1">
      <alignment horizontal="left"/>
    </xf>
    <xf numFmtId="2" fontId="11" fillId="0" borderId="22" xfId="0" applyNumberFormat="1" applyFont="1" applyBorder="1" applyAlignment="1">
      <alignment horizontal="left"/>
    </xf>
    <xf numFmtId="3" fontId="11" fillId="0" borderId="32" xfId="0" applyNumberFormat="1" applyFont="1" applyBorder="1" applyAlignment="1">
      <alignment horizontal="left"/>
    </xf>
    <xf numFmtId="0" fontId="11" fillId="4" borderId="2" xfId="0" quotePrefix="1" applyFont="1" applyFill="1" applyBorder="1" applyAlignment="1">
      <alignment horizontal="left"/>
    </xf>
    <xf numFmtId="0" fontId="11" fillId="0" borderId="0" xfId="0" applyFont="1" applyAlignment="1">
      <alignment horizontal="left" wrapText="1"/>
    </xf>
    <xf numFmtId="2" fontId="11" fillId="0" borderId="32" xfId="0" applyNumberFormat="1" applyFont="1" applyBorder="1" applyAlignment="1">
      <alignment horizontal="left"/>
    </xf>
    <xf numFmtId="0" fontId="11" fillId="0" borderId="35" xfId="0" applyFont="1" applyBorder="1" applyAlignment="1">
      <alignment horizontal="left"/>
    </xf>
    <xf numFmtId="2" fontId="11" fillId="0" borderId="36" xfId="0" applyNumberFormat="1" applyFont="1" applyBorder="1" applyAlignment="1">
      <alignment horizontal="left"/>
    </xf>
    <xf numFmtId="0" fontId="11" fillId="0" borderId="38" xfId="0" applyFont="1" applyBorder="1" applyAlignment="1">
      <alignment horizontal="left"/>
    </xf>
    <xf numFmtId="0" fontId="11" fillId="0" borderId="36" xfId="0" applyFont="1" applyBorder="1" applyAlignment="1">
      <alignment horizontal="left"/>
    </xf>
    <xf numFmtId="9" fontId="11" fillId="0" borderId="10" xfId="0" applyNumberFormat="1" applyFont="1" applyBorder="1" applyAlignment="1">
      <alignment horizontal="left"/>
    </xf>
    <xf numFmtId="2" fontId="11" fillId="0" borderId="2" xfId="0" applyNumberFormat="1" applyFont="1" applyBorder="1" applyAlignment="1">
      <alignment horizontal="left" vertical="top"/>
    </xf>
    <xf numFmtId="165" fontId="12" fillId="5" borderId="32" xfId="11" applyNumberFormat="1" applyFont="1" applyBorder="1" applyAlignment="1">
      <alignment horizontal="left"/>
    </xf>
    <xf numFmtId="0" fontId="11" fillId="0" borderId="21" xfId="0" quotePrefix="1" applyFont="1" applyBorder="1" applyAlignment="1">
      <alignment horizontal="left"/>
    </xf>
    <xf numFmtId="11" fontId="11" fillId="0" borderId="21" xfId="0" applyNumberFormat="1" applyFont="1" applyBorder="1" applyAlignment="1">
      <alignment horizontal="left"/>
    </xf>
    <xf numFmtId="1" fontId="11" fillId="0" borderId="32" xfId="0" applyNumberFormat="1" applyFont="1" applyBorder="1" applyAlignment="1">
      <alignment horizontal="left"/>
    </xf>
    <xf numFmtId="10" fontId="11" fillId="0" borderId="32" xfId="0" applyNumberFormat="1" applyFont="1" applyBorder="1" applyAlignment="1">
      <alignment horizontal="left"/>
    </xf>
    <xf numFmtId="2" fontId="12" fillId="4" borderId="32" xfId="11" applyNumberFormat="1" applyFont="1" applyFill="1" applyBorder="1" applyAlignment="1">
      <alignment horizontal="left"/>
    </xf>
    <xf numFmtId="0" fontId="11" fillId="0" borderId="32" xfId="0" quotePrefix="1" applyFont="1" applyBorder="1"/>
    <xf numFmtId="0" fontId="11" fillId="4" borderId="8" xfId="0" applyFont="1" applyFill="1" applyBorder="1" applyAlignment="1">
      <alignment horizontal="left" vertical="center"/>
    </xf>
    <xf numFmtId="0" fontId="11" fillId="4" borderId="11" xfId="0" applyFont="1" applyFill="1" applyBorder="1" applyAlignment="1">
      <alignment horizontal="left" vertical="center"/>
    </xf>
    <xf numFmtId="0" fontId="14" fillId="0" borderId="0" xfId="0" applyFont="1" applyAlignment="1">
      <alignment horizontal="left" vertical="center" wrapText="1"/>
    </xf>
    <xf numFmtId="0" fontId="0" fillId="0" borderId="0" xfId="0" applyAlignment="1">
      <alignment vertical="top" wrapText="1"/>
    </xf>
    <xf numFmtId="0" fontId="13" fillId="0" borderId="0" xfId="0" applyFont="1" applyAlignment="1">
      <alignment wrapText="1"/>
    </xf>
    <xf numFmtId="0" fontId="13" fillId="0" borderId="0" xfId="0" applyFont="1"/>
    <xf numFmtId="0" fontId="13" fillId="0" borderId="0" xfId="0" applyFont="1" applyAlignment="1">
      <alignment horizontal="center" wrapText="1"/>
    </xf>
    <xf numFmtId="167" fontId="11" fillId="0" borderId="2" xfId="0" applyNumberFormat="1" applyFont="1" applyBorder="1" applyAlignment="1">
      <alignment horizontal="left"/>
    </xf>
    <xf numFmtId="1" fontId="11" fillId="0" borderId="2" xfId="0" applyNumberFormat="1" applyFont="1" applyBorder="1" applyAlignment="1">
      <alignment horizontal="left"/>
    </xf>
    <xf numFmtId="167" fontId="11" fillId="0" borderId="10" xfId="0" applyNumberFormat="1" applyFont="1" applyBorder="1" applyAlignment="1">
      <alignment horizontal="left"/>
    </xf>
    <xf numFmtId="169" fontId="11" fillId="0" borderId="10" xfId="0" applyNumberFormat="1" applyFont="1" applyBorder="1" applyAlignment="1">
      <alignment horizontal="left"/>
    </xf>
    <xf numFmtId="167" fontId="11" fillId="0" borderId="2" xfId="0" applyNumberFormat="1" applyFont="1" applyBorder="1" applyAlignment="1">
      <alignment horizontal="left" vertical="center"/>
    </xf>
    <xf numFmtId="167" fontId="11" fillId="0" borderId="10" xfId="0" applyNumberFormat="1" applyFont="1" applyBorder="1" applyAlignment="1">
      <alignment horizontal="left" vertical="center"/>
    </xf>
    <xf numFmtId="169" fontId="11" fillId="0" borderId="2" xfId="0" applyNumberFormat="1" applyFont="1" applyBorder="1" applyAlignment="1">
      <alignment horizontal="left"/>
    </xf>
    <xf numFmtId="167" fontId="11" fillId="0" borderId="2" xfId="0" quotePrefix="1" applyNumberFormat="1" applyFont="1" applyBorder="1" applyAlignment="1">
      <alignment horizontal="left"/>
    </xf>
    <xf numFmtId="169" fontId="11" fillId="0" borderId="2" xfId="10" applyNumberFormat="1" applyFont="1" applyFill="1" applyBorder="1" applyAlignment="1">
      <alignment horizontal="left"/>
    </xf>
    <xf numFmtId="167" fontId="11" fillId="0" borderId="2" xfId="0" applyNumberFormat="1" applyFont="1" applyBorder="1" applyAlignment="1">
      <alignment horizontal="left" vertical="top" wrapText="1"/>
    </xf>
    <xf numFmtId="49" fontId="11" fillId="0" borderId="2" xfId="0" applyNumberFormat="1" applyFont="1" applyBorder="1" applyAlignment="1">
      <alignment horizontal="left"/>
    </xf>
    <xf numFmtId="2" fontId="11" fillId="4" borderId="2" xfId="11" applyNumberFormat="1" applyFont="1" applyFill="1" applyBorder="1" applyAlignment="1">
      <alignment horizontal="left"/>
    </xf>
    <xf numFmtId="167" fontId="11" fillId="4" borderId="2" xfId="11" applyNumberFormat="1" applyFont="1" applyFill="1" applyBorder="1" applyAlignment="1">
      <alignment horizontal="left"/>
    </xf>
    <xf numFmtId="170" fontId="11" fillId="0" borderId="2" xfId="0" applyNumberFormat="1" applyFont="1" applyBorder="1" applyAlignment="1">
      <alignment horizontal="left"/>
    </xf>
    <xf numFmtId="167" fontId="11" fillId="0" borderId="10" xfId="0" applyNumberFormat="1" applyFont="1" applyBorder="1" applyAlignment="1">
      <alignment horizontal="left" vertical="top" wrapText="1"/>
    </xf>
    <xf numFmtId="0" fontId="11" fillId="0" borderId="11" xfId="0" applyFont="1" applyBorder="1" applyAlignment="1">
      <alignment horizontal="left"/>
    </xf>
    <xf numFmtId="0" fontId="7" fillId="0" borderId="29" xfId="0" applyFont="1" applyBorder="1" applyAlignment="1">
      <alignment vertical="center" wrapText="1"/>
    </xf>
    <xf numFmtId="0" fontId="7" fillId="0" borderId="54" xfId="0" applyFont="1" applyBorder="1"/>
    <xf numFmtId="173" fontId="7" fillId="0" borderId="2" xfId="0" applyNumberFormat="1" applyFont="1" applyBorder="1" applyAlignment="1">
      <alignment vertical="center" wrapText="1"/>
    </xf>
    <xf numFmtId="173" fontId="7" fillId="0" borderId="15" xfId="0" applyNumberFormat="1" applyFont="1" applyBorder="1" applyAlignment="1">
      <alignment vertical="center" wrapText="1"/>
    </xf>
    <xf numFmtId="173" fontId="7" fillId="0" borderId="29" xfId="0" applyNumberFormat="1" applyFont="1" applyBorder="1" applyAlignment="1">
      <alignment vertical="center"/>
    </xf>
    <xf numFmtId="173" fontId="7" fillId="0" borderId="29" xfId="0" applyNumberFormat="1" applyFont="1" applyBorder="1" applyAlignment="1">
      <alignment vertical="center" wrapText="1"/>
    </xf>
    <xf numFmtId="173" fontId="7" fillId="0" borderId="54" xfId="0" applyNumberFormat="1" applyFont="1" applyBorder="1" applyAlignment="1">
      <alignment vertical="center" wrapText="1"/>
    </xf>
    <xf numFmtId="173" fontId="7" fillId="0" borderId="26" xfId="0" applyNumberFormat="1" applyFont="1" applyBorder="1" applyAlignment="1">
      <alignment vertical="center" wrapText="1"/>
    </xf>
    <xf numFmtId="173" fontId="7" fillId="0" borderId="55" xfId="0" applyNumberFormat="1" applyFont="1" applyBorder="1" applyAlignment="1">
      <alignment vertical="center" wrapText="1"/>
    </xf>
    <xf numFmtId="2" fontId="7" fillId="0" borderId="58" xfId="0" applyNumberFormat="1" applyFont="1" applyBorder="1" applyAlignment="1">
      <alignment horizontal="center" vertical="center" wrapText="1"/>
    </xf>
    <xf numFmtId="4" fontId="7" fillId="0" borderId="5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58" xfId="0" applyNumberFormat="1" applyFont="1" applyBorder="1" applyAlignment="1">
      <alignment vertical="center" wrapText="1"/>
    </xf>
    <xf numFmtId="0" fontId="11" fillId="0" borderId="60" xfId="0" applyFont="1" applyBorder="1"/>
    <xf numFmtId="0" fontId="7" fillId="0" borderId="58" xfId="0" applyFont="1" applyBorder="1" applyAlignment="1">
      <alignment horizontal="center" vertical="center"/>
    </xf>
    <xf numFmtId="0" fontId="17" fillId="0" borderId="58" xfId="0" applyFont="1" applyBorder="1" applyAlignment="1">
      <alignment horizontal="center" vertical="center"/>
    </xf>
    <xf numFmtId="173" fontId="11" fillId="0" borderId="0" xfId="0" applyNumberFormat="1" applyFont="1"/>
    <xf numFmtId="2" fontId="11" fillId="3" borderId="2" xfId="0" applyNumberFormat="1" applyFont="1" applyFill="1" applyBorder="1" applyAlignment="1" applyProtection="1">
      <alignment horizontal="left" vertical="center"/>
      <protection locked="0"/>
    </xf>
    <xf numFmtId="2" fontId="11" fillId="3" borderId="10" xfId="0" applyNumberFormat="1" applyFont="1" applyFill="1" applyBorder="1" applyAlignment="1" applyProtection="1">
      <alignment horizontal="left" vertical="center"/>
      <protection locked="0"/>
    </xf>
    <xf numFmtId="2" fontId="11" fillId="3" borderId="2" xfId="0" applyNumberFormat="1" applyFont="1" applyFill="1" applyBorder="1" applyAlignment="1" applyProtection="1">
      <alignment horizontal="left"/>
      <protection locked="0"/>
    </xf>
    <xf numFmtId="2" fontId="11" fillId="3" borderId="10" xfId="0" applyNumberFormat="1" applyFont="1" applyFill="1" applyBorder="1" applyAlignment="1" applyProtection="1">
      <alignment horizontal="left"/>
      <protection locked="0"/>
    </xf>
    <xf numFmtId="1" fontId="11" fillId="3" borderId="2" xfId="0" applyNumberFormat="1" applyFont="1" applyFill="1" applyBorder="1" applyAlignment="1" applyProtection="1">
      <alignment horizontal="left" vertical="center"/>
      <protection locked="0"/>
    </xf>
    <xf numFmtId="10" fontId="11" fillId="3" borderId="2" xfId="10" applyNumberFormat="1" applyFont="1" applyFill="1" applyBorder="1" applyAlignment="1" applyProtection="1">
      <alignment horizontal="left" vertical="center"/>
      <protection locked="0"/>
    </xf>
    <xf numFmtId="169" fontId="11" fillId="3" borderId="2" xfId="10" applyNumberFormat="1" applyFont="1" applyFill="1" applyBorder="1" applyAlignment="1" applyProtection="1">
      <alignment horizontal="left" vertical="center"/>
      <protection locked="0"/>
    </xf>
    <xf numFmtId="0" fontId="11" fillId="3" borderId="2" xfId="0" applyFont="1" applyFill="1" applyBorder="1" applyAlignment="1" applyProtection="1">
      <alignment horizontal="left"/>
      <protection locked="0"/>
    </xf>
    <xf numFmtId="168" fontId="11" fillId="3" borderId="2" xfId="0" applyNumberFormat="1" applyFont="1" applyFill="1" applyBorder="1" applyAlignment="1" applyProtection="1">
      <alignment horizontal="left"/>
      <protection locked="0"/>
    </xf>
    <xf numFmtId="10" fontId="11" fillId="3" borderId="2" xfId="0" applyNumberFormat="1" applyFont="1" applyFill="1" applyBorder="1" applyAlignment="1" applyProtection="1">
      <alignment horizontal="left"/>
      <protection locked="0"/>
    </xf>
    <xf numFmtId="164" fontId="11" fillId="3" borderId="2" xfId="0" applyNumberFormat="1" applyFont="1" applyFill="1" applyBorder="1" applyAlignment="1" applyProtection="1">
      <alignment horizontal="left"/>
      <protection locked="0"/>
    </xf>
    <xf numFmtId="3" fontId="11" fillId="3" borderId="2" xfId="0" applyNumberFormat="1" applyFont="1" applyFill="1" applyBorder="1" applyAlignment="1" applyProtection="1">
      <alignment horizontal="left"/>
      <protection locked="0"/>
    </xf>
    <xf numFmtId="169" fontId="11" fillId="3" borderId="2" xfId="10" applyNumberFormat="1" applyFont="1" applyFill="1" applyBorder="1" applyAlignment="1" applyProtection="1">
      <alignment horizontal="left"/>
      <protection locked="0"/>
    </xf>
    <xf numFmtId="169" fontId="11" fillId="3" borderId="2" xfId="0" applyNumberFormat="1" applyFont="1" applyFill="1" applyBorder="1" applyAlignment="1" applyProtection="1">
      <alignment horizontal="left"/>
      <protection locked="0"/>
    </xf>
    <xf numFmtId="169" fontId="11" fillId="3" borderId="10" xfId="0" applyNumberFormat="1" applyFont="1" applyFill="1" applyBorder="1" applyAlignment="1" applyProtection="1">
      <alignment horizontal="left"/>
      <protection locked="0"/>
    </xf>
    <xf numFmtId="167" fontId="11" fillId="0" borderId="2" xfId="0" applyNumberFormat="1" applyFont="1" applyBorder="1" applyAlignment="1">
      <alignment horizontal="left" wrapText="1"/>
    </xf>
    <xf numFmtId="2" fontId="12" fillId="0" borderId="32" xfId="11" applyNumberFormat="1" applyFont="1" applyFill="1" applyBorder="1" applyAlignment="1">
      <alignment horizontal="left"/>
    </xf>
    <xf numFmtId="9" fontId="11" fillId="3" borderId="10" xfId="0" applyNumberFormat="1" applyFont="1" applyFill="1" applyBorder="1" applyAlignment="1" applyProtection="1">
      <alignment horizontal="left"/>
      <protection locked="0"/>
    </xf>
    <xf numFmtId="0" fontId="15" fillId="0" borderId="0" xfId="13" applyAlignment="1">
      <alignment horizontal="left" vertical="top"/>
    </xf>
    <xf numFmtId="0" fontId="2" fillId="0" borderId="0" xfId="13" applyFont="1" applyAlignment="1">
      <alignment vertical="top"/>
    </xf>
    <xf numFmtId="0" fontId="15" fillId="0" borderId="0" xfId="13" applyAlignment="1">
      <alignment vertical="top"/>
    </xf>
    <xf numFmtId="0" fontId="15" fillId="0" borderId="0" xfId="13"/>
    <xf numFmtId="0" fontId="25" fillId="0" borderId="0" xfId="13" applyFont="1" applyAlignment="1">
      <alignment horizontal="left" vertical="top"/>
    </xf>
    <xf numFmtId="0" fontId="23" fillId="0" borderId="0" xfId="13" applyFont="1"/>
    <xf numFmtId="0" fontId="23" fillId="0" borderId="0" xfId="13" applyFont="1" applyAlignment="1">
      <alignment vertical="top"/>
    </xf>
    <xf numFmtId="0" fontId="15" fillId="0" borderId="14" xfId="13" applyBorder="1"/>
    <xf numFmtId="0" fontId="2" fillId="4" borderId="4" xfId="13" applyFont="1" applyFill="1" applyBorder="1" applyAlignment="1">
      <alignment horizontal="left" vertical="center"/>
    </xf>
    <xf numFmtId="0" fontId="2" fillId="4" borderId="9" xfId="13" applyFont="1" applyFill="1" applyBorder="1" applyAlignment="1">
      <alignment horizontal="left" vertical="center"/>
    </xf>
    <xf numFmtId="0" fontId="3" fillId="0" borderId="0" xfId="13" applyFont="1" applyAlignment="1">
      <alignment vertical="center"/>
    </xf>
    <xf numFmtId="0" fontId="2" fillId="3" borderId="7" xfId="13" applyFont="1" applyFill="1" applyBorder="1" applyAlignment="1" applyProtection="1">
      <alignment horizontal="left" vertical="center"/>
      <protection locked="0"/>
    </xf>
    <xf numFmtId="0" fontId="2" fillId="3" borderId="60" xfId="13" applyFont="1" applyFill="1" applyBorder="1" applyAlignment="1" applyProtection="1">
      <alignment horizontal="left" vertical="center" wrapText="1"/>
      <protection locked="0"/>
    </xf>
    <xf numFmtId="0" fontId="2" fillId="3" borderId="58" xfId="13" applyFont="1" applyFill="1" applyBorder="1" applyAlignment="1" applyProtection="1">
      <alignment horizontal="left" vertical="center"/>
      <protection locked="0"/>
    </xf>
    <xf numFmtId="0" fontId="2" fillId="3" borderId="68" xfId="13" applyFont="1" applyFill="1" applyBorder="1" applyAlignment="1" applyProtection="1">
      <alignment horizontal="left" vertical="center"/>
      <protection locked="0"/>
    </xf>
    <xf numFmtId="0" fontId="2" fillId="3" borderId="8" xfId="13" applyFont="1" applyFill="1" applyBorder="1" applyAlignment="1" applyProtection="1">
      <alignment horizontal="left" vertical="center"/>
      <protection locked="0"/>
    </xf>
    <xf numFmtId="0" fontId="2" fillId="3" borderId="11" xfId="13" applyFont="1" applyFill="1" applyBorder="1" applyAlignment="1" applyProtection="1">
      <alignment horizontal="left" vertical="center"/>
      <protection locked="0"/>
    </xf>
    <xf numFmtId="0" fontId="2" fillId="3" borderId="8" xfId="13" applyFont="1" applyFill="1" applyBorder="1" applyAlignment="1" applyProtection="1">
      <alignment horizontal="left" vertical="center" wrapText="1"/>
      <protection locked="0"/>
    </xf>
    <xf numFmtId="0" fontId="2" fillId="3" borderId="68" xfId="13" applyFont="1" applyFill="1" applyBorder="1" applyAlignment="1" applyProtection="1">
      <alignment horizontal="left" vertical="center" wrapText="1"/>
      <protection locked="0"/>
    </xf>
    <xf numFmtId="0" fontId="11" fillId="3" borderId="2" xfId="0" applyFont="1" applyFill="1" applyBorder="1" applyAlignment="1" applyProtection="1">
      <alignment horizontal="center"/>
      <protection locked="0"/>
    </xf>
    <xf numFmtId="2" fontId="11" fillId="3" borderId="2" xfId="0" applyNumberFormat="1" applyFont="1" applyFill="1" applyBorder="1" applyAlignment="1" applyProtection="1">
      <alignment horizontal="center"/>
      <protection locked="0"/>
    </xf>
    <xf numFmtId="2" fontId="11" fillId="3" borderId="10" xfId="0" applyNumberFormat="1" applyFont="1" applyFill="1" applyBorder="1" applyAlignment="1" applyProtection="1">
      <alignment horizontal="center"/>
      <protection locked="0"/>
    </xf>
    <xf numFmtId="2" fontId="31" fillId="3" borderId="2" xfId="0" applyNumberFormat="1" applyFont="1" applyFill="1" applyBorder="1" applyAlignment="1" applyProtection="1">
      <alignment horizontal="center"/>
      <protection locked="0"/>
    </xf>
    <xf numFmtId="0" fontId="1" fillId="3" borderId="8" xfId="0" applyFont="1" applyFill="1" applyBorder="1" applyAlignment="1" applyProtection="1">
      <alignment vertical="center"/>
      <protection locked="0"/>
    </xf>
    <xf numFmtId="0" fontId="7" fillId="0" borderId="0" xfId="0" applyFont="1"/>
    <xf numFmtId="0" fontId="7" fillId="0" borderId="0" xfId="0" applyFont="1" applyAlignment="1">
      <alignment vertical="top" wrapText="1"/>
    </xf>
    <xf numFmtId="0" fontId="1" fillId="0" borderId="4" xfId="0" applyFont="1" applyBorder="1"/>
    <xf numFmtId="0" fontId="1" fillId="0" borderId="9" xfId="13" applyFont="1" applyBorder="1" applyAlignment="1">
      <alignment vertical="top" wrapText="1"/>
    </xf>
    <xf numFmtId="0" fontId="12" fillId="0" borderId="43" xfId="13" applyFont="1" applyBorder="1" applyAlignment="1">
      <alignment horizontal="left" vertical="top"/>
    </xf>
    <xf numFmtId="0" fontId="12" fillId="0" borderId="66" xfId="13" applyFont="1" applyBorder="1" applyAlignment="1">
      <alignment horizontal="left" vertical="top"/>
    </xf>
    <xf numFmtId="0" fontId="1" fillId="0" borderId="4" xfId="13" applyFont="1" applyBorder="1" applyAlignment="1">
      <alignment horizontal="left" vertical="top" wrapText="1"/>
    </xf>
    <xf numFmtId="0" fontId="1" fillId="0" borderId="2" xfId="13" applyFont="1" applyBorder="1" applyAlignment="1">
      <alignment vertical="top" wrapText="1"/>
    </xf>
    <xf numFmtId="0" fontId="1" fillId="0" borderId="8" xfId="13" applyFont="1" applyBorder="1" applyAlignment="1">
      <alignment horizontal="left" vertical="top" wrapText="1"/>
    </xf>
    <xf numFmtId="0" fontId="1" fillId="0" borderId="9" xfId="13" applyFont="1" applyBorder="1" applyAlignment="1">
      <alignment horizontal="left" vertical="top" wrapText="1"/>
    </xf>
    <xf numFmtId="0" fontId="1" fillId="0" borderId="10" xfId="13" applyFont="1" applyBorder="1" applyAlignment="1">
      <alignment vertical="top" wrapText="1"/>
    </xf>
    <xf numFmtId="0" fontId="12" fillId="4" borderId="5" xfId="0" applyFont="1" applyFill="1" applyBorder="1" applyAlignment="1">
      <alignment horizontal="left"/>
    </xf>
    <xf numFmtId="0" fontId="12" fillId="4" borderId="6" xfId="0" applyFont="1" applyFill="1" applyBorder="1" applyAlignment="1">
      <alignment horizontal="left"/>
    </xf>
    <xf numFmtId="0" fontId="2" fillId="3" borderId="11" xfId="13" applyFont="1" applyFill="1" applyBorder="1" applyAlignment="1" applyProtection="1">
      <alignment horizontal="left" vertical="center" wrapText="1"/>
      <protection locked="0"/>
    </xf>
    <xf numFmtId="0" fontId="1" fillId="4" borderId="5" xfId="0" applyFont="1" applyFill="1" applyBorder="1" applyAlignment="1">
      <alignment horizontal="left"/>
    </xf>
    <xf numFmtId="0" fontId="1" fillId="4" borderId="4" xfId="0" applyFont="1" applyFill="1" applyBorder="1" applyAlignment="1">
      <alignment horizontal="left"/>
    </xf>
    <xf numFmtId="0" fontId="1" fillId="0" borderId="0" xfId="0" applyFont="1"/>
    <xf numFmtId="0" fontId="12" fillId="0" borderId="5" xfId="5" applyFont="1" applyBorder="1" applyAlignment="1">
      <alignment horizontal="left" vertical="center"/>
    </xf>
    <xf numFmtId="0" fontId="12" fillId="0" borderId="6" xfId="5" applyFont="1" applyBorder="1" applyAlignment="1">
      <alignment horizontal="left" vertical="center"/>
    </xf>
    <xf numFmtId="0" fontId="39" fillId="4" borderId="4" xfId="5" applyFont="1" applyFill="1" applyBorder="1" applyAlignment="1">
      <alignment horizontal="left" vertical="center"/>
    </xf>
    <xf numFmtId="0" fontId="39" fillId="0" borderId="2" xfId="5" applyFont="1" applyBorder="1" applyAlignment="1">
      <alignment horizontal="left" vertical="center"/>
    </xf>
    <xf numFmtId="1" fontId="39" fillId="3" borderId="2" xfId="5" applyNumberFormat="1" applyFont="1" applyFill="1" applyBorder="1" applyAlignment="1" applyProtection="1">
      <alignment horizontal="left" vertical="center"/>
      <protection locked="0"/>
    </xf>
    <xf numFmtId="2" fontId="39" fillId="3" borderId="2" xfId="5" applyNumberFormat="1" applyFont="1" applyFill="1" applyBorder="1" applyAlignment="1" applyProtection="1">
      <alignment horizontal="left" vertical="center"/>
      <protection locked="0"/>
    </xf>
    <xf numFmtId="0" fontId="0" fillId="4" borderId="9" xfId="0" applyFill="1" applyBorder="1" applyAlignment="1">
      <alignment horizontal="left"/>
    </xf>
    <xf numFmtId="2" fontId="39" fillId="3" borderId="10" xfId="5" applyNumberFormat="1" applyFont="1" applyFill="1" applyBorder="1" applyAlignment="1" applyProtection="1">
      <alignment horizontal="left" vertical="center"/>
      <protection locked="0"/>
    </xf>
    <xf numFmtId="0" fontId="12" fillId="4" borderId="5" xfId="0" applyFont="1" applyFill="1" applyBorder="1" applyAlignment="1">
      <alignment horizontal="left" vertical="center"/>
    </xf>
    <xf numFmtId="0" fontId="12" fillId="4" borderId="6" xfId="0" applyFont="1" applyFill="1" applyBorder="1" applyAlignment="1">
      <alignment horizontal="left" vertical="center"/>
    </xf>
    <xf numFmtId="0" fontId="39" fillId="4" borderId="4" xfId="5" applyFont="1" applyFill="1" applyBorder="1" applyAlignment="1">
      <alignment horizontal="left" vertical="center" wrapText="1"/>
    </xf>
    <xf numFmtId="4" fontId="39" fillId="3" borderId="2" xfId="5" applyNumberFormat="1" applyFont="1" applyFill="1" applyBorder="1" applyAlignment="1" applyProtection="1">
      <alignment horizontal="left" vertical="center"/>
      <protection locked="0"/>
    </xf>
    <xf numFmtId="0" fontId="1" fillId="4" borderId="9" xfId="5" applyFont="1" applyFill="1" applyBorder="1" applyAlignment="1">
      <alignment horizontal="left" vertical="center" wrapText="1"/>
    </xf>
    <xf numFmtId="4" fontId="39" fillId="3" borderId="10" xfId="5" applyNumberFormat="1" applyFont="1" applyFill="1" applyBorder="1" applyAlignment="1" applyProtection="1">
      <alignment horizontal="left" vertical="center"/>
      <protection locked="0"/>
    </xf>
    <xf numFmtId="0" fontId="1" fillId="0" borderId="8" xfId="0" applyFont="1" applyBorder="1" applyAlignment="1">
      <alignment horizontal="left" vertical="center"/>
    </xf>
    <xf numFmtId="0" fontId="1" fillId="0" borderId="11" xfId="0" applyFont="1" applyBorder="1" applyAlignment="1">
      <alignment horizontal="left" vertical="center"/>
    </xf>
    <xf numFmtId="2" fontId="1" fillId="3" borderId="2" xfId="0" applyNumberFormat="1" applyFont="1" applyFill="1" applyBorder="1" applyAlignment="1" applyProtection="1">
      <alignment horizontal="left" vertical="center"/>
      <protection locked="0"/>
    </xf>
    <xf numFmtId="0" fontId="1" fillId="4" borderId="10" xfId="0" applyFont="1" applyFill="1" applyBorder="1" applyAlignment="1">
      <alignment horizontal="left" vertical="center"/>
    </xf>
    <xf numFmtId="0" fontId="1" fillId="0" borderId="4"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left" vertical="center"/>
    </xf>
    <xf numFmtId="2" fontId="1" fillId="0" borderId="2" xfId="0" applyNumberFormat="1" applyFont="1" applyBorder="1" applyAlignment="1">
      <alignment horizontal="left" vertical="center"/>
    </xf>
    <xf numFmtId="167" fontId="1" fillId="0" borderId="2" xfId="0" applyNumberFormat="1" applyFont="1" applyBorder="1" applyAlignment="1">
      <alignment horizontal="left" vertical="center"/>
    </xf>
    <xf numFmtId="167" fontId="1" fillId="0" borderId="10" xfId="0" applyNumberFormat="1" applyFont="1" applyBorder="1" applyAlignment="1">
      <alignment horizontal="left" vertical="center"/>
    </xf>
    <xf numFmtId="0" fontId="1" fillId="0" borderId="10" xfId="0" applyFont="1" applyBorder="1" applyAlignment="1">
      <alignment horizontal="left" vertical="center"/>
    </xf>
    <xf numFmtId="2" fontId="1" fillId="0" borderId="10" xfId="0" applyNumberFormat="1"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wrapText="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 fillId="4" borderId="4" xfId="0" applyFont="1" applyFill="1" applyBorder="1" applyAlignment="1">
      <alignment horizontal="left" vertical="center"/>
    </xf>
    <xf numFmtId="0" fontId="1" fillId="4" borderId="2" xfId="0" applyFont="1" applyFill="1" applyBorder="1" applyAlignment="1">
      <alignment horizontal="left" vertical="center"/>
    </xf>
    <xf numFmtId="0" fontId="1" fillId="0" borderId="2" xfId="0" applyFont="1" applyBorder="1" applyAlignment="1">
      <alignment horizontal="left"/>
    </xf>
    <xf numFmtId="0" fontId="1" fillId="0" borderId="4" xfId="0" applyFont="1" applyBorder="1" applyAlignment="1">
      <alignment horizontal="left"/>
    </xf>
    <xf numFmtId="0" fontId="1" fillId="0" borderId="9" xfId="0" applyFont="1" applyBorder="1" applyAlignment="1">
      <alignment horizontal="left"/>
    </xf>
    <xf numFmtId="0" fontId="12" fillId="0" borderId="5" xfId="0" applyFont="1" applyBorder="1" applyAlignment="1">
      <alignment horizontal="left"/>
    </xf>
    <xf numFmtId="0" fontId="12" fillId="0" borderId="6" xfId="0" applyFont="1" applyBorder="1" applyAlignment="1">
      <alignment horizontal="left" wrapText="1"/>
    </xf>
    <xf numFmtId="0" fontId="12" fillId="0" borderId="7" xfId="0" applyFont="1" applyBorder="1" applyAlignment="1">
      <alignment horizontal="left" wrapText="1"/>
    </xf>
    <xf numFmtId="0" fontId="12" fillId="0" borderId="7" xfId="0" applyFont="1" applyBorder="1" applyAlignment="1">
      <alignment horizontal="left" vertical="center" wrapText="1"/>
    </xf>
    <xf numFmtId="0" fontId="1" fillId="4" borderId="9" xfId="0" applyFont="1" applyFill="1" applyBorder="1" applyAlignment="1">
      <alignment horizontal="left"/>
    </xf>
    <xf numFmtId="0" fontId="1" fillId="4" borderId="2" xfId="0" applyFont="1" applyFill="1" applyBorder="1" applyAlignment="1">
      <alignment horizontal="left"/>
    </xf>
    <xf numFmtId="9" fontId="11" fillId="0" borderId="2" xfId="0" applyNumberFormat="1" applyFont="1" applyBorder="1" applyAlignment="1">
      <alignment horizontal="left"/>
    </xf>
    <xf numFmtId="0" fontId="12" fillId="4" borderId="6" xfId="0" applyFont="1" applyFill="1" applyBorder="1" applyAlignment="1">
      <alignment wrapText="1"/>
    </xf>
    <xf numFmtId="0" fontId="12" fillId="4" borderId="7" xfId="0" applyFont="1" applyFill="1" applyBorder="1" applyAlignment="1">
      <alignment horizontal="left" wrapText="1"/>
    </xf>
    <xf numFmtId="0" fontId="11" fillId="0" borderId="8" xfId="0" applyFont="1" applyBorder="1"/>
    <xf numFmtId="0" fontId="11" fillId="0" borderId="11" xfId="0" applyFont="1" applyBorder="1"/>
    <xf numFmtId="0" fontId="1" fillId="4" borderId="4" xfId="0" applyFont="1" applyFill="1" applyBorder="1"/>
    <xf numFmtId="0" fontId="1" fillId="4" borderId="2" xfId="0" applyFont="1" applyFill="1" applyBorder="1"/>
    <xf numFmtId="0" fontId="1" fillId="4" borderId="9" xfId="0" applyFont="1" applyFill="1" applyBorder="1"/>
    <xf numFmtId="0" fontId="1" fillId="4" borderId="10" xfId="0" applyFont="1" applyFill="1" applyBorder="1"/>
    <xf numFmtId="0" fontId="1" fillId="3" borderId="7" xfId="14"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center"/>
      <protection locked="0"/>
    </xf>
    <xf numFmtId="0" fontId="1" fillId="3" borderId="8" xfId="0" applyFont="1" applyFill="1" applyBorder="1" applyAlignment="1" applyProtection="1">
      <alignment horizontal="left" vertical="top"/>
      <protection locked="0"/>
    </xf>
    <xf numFmtId="0" fontId="1" fillId="0" borderId="11" xfId="0" applyFont="1" applyBorder="1" applyAlignment="1">
      <alignment horizontal="left" vertical="top"/>
    </xf>
    <xf numFmtId="169" fontId="11" fillId="3" borderId="10" xfId="10" applyNumberFormat="1" applyFont="1" applyFill="1" applyBorder="1" applyAlignment="1" applyProtection="1">
      <alignment horizontal="left" vertical="center"/>
      <protection locked="0"/>
    </xf>
    <xf numFmtId="0" fontId="39" fillId="4" borderId="9" xfId="5" applyFont="1" applyFill="1" applyBorder="1" applyAlignment="1">
      <alignment horizontal="left" vertical="center" wrapText="1"/>
    </xf>
    <xf numFmtId="0" fontId="1" fillId="3" borderId="40" xfId="0" applyFont="1" applyFill="1" applyBorder="1" applyAlignment="1" applyProtection="1">
      <alignment horizontal="center" vertical="center"/>
      <protection locked="0"/>
    </xf>
    <xf numFmtId="0" fontId="12" fillId="4" borderId="2" xfId="0" applyFont="1" applyFill="1" applyBorder="1" applyAlignment="1">
      <alignment horizontal="left"/>
    </xf>
    <xf numFmtId="0" fontId="11" fillId="3" borderId="10" xfId="0" applyFont="1" applyFill="1" applyBorder="1" applyAlignment="1" applyProtection="1">
      <alignment horizontal="left"/>
      <protection locked="0"/>
    </xf>
    <xf numFmtId="0" fontId="0" fillId="0" borderId="0" xfId="0" applyAlignment="1">
      <alignment horizontal="left" vertical="top" wrapText="1"/>
    </xf>
    <xf numFmtId="0" fontId="0" fillId="0" borderId="2" xfId="0" applyBorder="1" applyAlignment="1">
      <alignment horizontal="left" vertical="top" wrapText="1"/>
    </xf>
    <xf numFmtId="0" fontId="33" fillId="0" borderId="2" xfId="0" applyFont="1" applyBorder="1" applyAlignment="1">
      <alignment horizontal="left" vertical="top" wrapText="1"/>
    </xf>
    <xf numFmtId="0" fontId="33" fillId="0" borderId="8" xfId="0" applyFont="1" applyBorder="1"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9" xfId="0" applyBorder="1" applyAlignment="1">
      <alignment horizontal="left" vertical="top" wrapText="1"/>
    </xf>
    <xf numFmtId="0" fontId="0" fillId="0" borderId="39" xfId="0" applyBorder="1" applyAlignment="1">
      <alignment horizontal="left" vertical="top" wrapText="1"/>
    </xf>
    <xf numFmtId="0" fontId="0" fillId="0" borderId="56" xfId="0" applyBorder="1" applyAlignment="1">
      <alignment horizontal="left" vertical="top" wrapText="1"/>
    </xf>
    <xf numFmtId="0" fontId="0" fillId="0" borderId="29" xfId="0" applyBorder="1" applyAlignment="1">
      <alignment horizontal="left" vertical="top" wrapText="1"/>
    </xf>
    <xf numFmtId="0" fontId="0" fillId="0" borderId="2" xfId="0" applyBorder="1" applyAlignment="1">
      <alignment horizontal="left"/>
    </xf>
    <xf numFmtId="0" fontId="0" fillId="0" borderId="10" xfId="0" applyBorder="1" applyAlignment="1">
      <alignment horizontal="left"/>
    </xf>
    <xf numFmtId="0" fontId="12" fillId="4" borderId="6" xfId="0" applyFont="1" applyFill="1" applyBorder="1" applyAlignment="1">
      <alignment horizontal="left" wrapText="1"/>
    </xf>
    <xf numFmtId="0" fontId="0" fillId="4" borderId="4" xfId="0" applyFill="1" applyBorder="1" applyAlignment="1">
      <alignment horizontal="left"/>
    </xf>
    <xf numFmtId="0" fontId="0" fillId="4" borderId="4" xfId="0" applyFill="1" applyBorder="1" applyAlignment="1">
      <alignment horizontal="right"/>
    </xf>
    <xf numFmtId="0" fontId="0" fillId="4" borderId="9" xfId="0" applyFill="1" applyBorder="1" applyAlignment="1">
      <alignment horizontal="right"/>
    </xf>
    <xf numFmtId="0" fontId="11" fillId="0" borderId="4" xfId="0" applyFont="1" applyBorder="1" applyAlignment="1">
      <alignment horizontal="left" vertical="top" wrapText="1"/>
    </xf>
    <xf numFmtId="0" fontId="39" fillId="0" borderId="2" xfId="0" applyFont="1" applyBorder="1" applyAlignment="1">
      <alignment vertical="top" wrapText="1"/>
    </xf>
    <xf numFmtId="0" fontId="12" fillId="4" borderId="6" xfId="0" applyFont="1" applyFill="1" applyBorder="1" applyAlignment="1">
      <alignment vertical="center"/>
    </xf>
    <xf numFmtId="0" fontId="1" fillId="0" borderId="0" xfId="0" applyFont="1" applyAlignment="1">
      <alignment vertical="top"/>
    </xf>
    <xf numFmtId="0" fontId="12" fillId="0" borderId="5" xfId="5" applyFont="1" applyBorder="1" applyAlignment="1">
      <alignment horizontal="left" vertical="top"/>
    </xf>
    <xf numFmtId="0" fontId="12" fillId="0" borderId="6" xfId="5" applyFont="1" applyBorder="1" applyAlignment="1">
      <alignment horizontal="left" vertical="top"/>
    </xf>
    <xf numFmtId="0" fontId="12" fillId="0" borderId="6" xfId="0" applyFont="1" applyBorder="1" applyAlignment="1">
      <alignment vertical="top"/>
    </xf>
    <xf numFmtId="0" fontId="39" fillId="4" borderId="9" xfId="5" applyFont="1" applyFill="1" applyBorder="1" applyAlignment="1">
      <alignment horizontal="left" vertical="top"/>
    </xf>
    <xf numFmtId="0" fontId="39" fillId="0" borderId="10" xfId="5" applyFont="1" applyBorder="1" applyAlignment="1">
      <alignment horizontal="left" vertical="top"/>
    </xf>
    <xf numFmtId="0" fontId="1" fillId="0" borderId="10" xfId="0" applyFont="1" applyBorder="1" applyAlignment="1">
      <alignment vertical="top"/>
    </xf>
    <xf numFmtId="0" fontId="12" fillId="0" borderId="5" xfId="0" applyFont="1" applyBorder="1" applyAlignment="1">
      <alignment vertical="top"/>
    </xf>
    <xf numFmtId="0" fontId="11" fillId="0" borderId="0" xfId="0" applyFont="1" applyAlignment="1">
      <alignment horizontal="left" vertical="top"/>
    </xf>
    <xf numFmtId="0" fontId="12" fillId="0" borderId="9" xfId="0" applyFont="1" applyBorder="1" applyAlignment="1">
      <alignment vertical="top"/>
    </xf>
    <xf numFmtId="0" fontId="18" fillId="0" borderId="0" xfId="0" applyFont="1" applyAlignment="1">
      <alignment vertical="top"/>
    </xf>
    <xf numFmtId="0" fontId="38" fillId="0" borderId="2" xfId="0" applyFont="1" applyBorder="1" applyAlignment="1">
      <alignment vertical="top"/>
    </xf>
    <xf numFmtId="0" fontId="11" fillId="0" borderId="2" xfId="0" applyFont="1" applyBorder="1" applyAlignment="1">
      <alignment horizontal="left" vertical="top"/>
    </xf>
    <xf numFmtId="0" fontId="38" fillId="0" borderId="2" xfId="0" applyFont="1" applyBorder="1" applyAlignment="1">
      <alignment horizontal="left" vertical="top"/>
    </xf>
    <xf numFmtId="167" fontId="11" fillId="0" borderId="2" xfId="0" applyNumberFormat="1" applyFont="1" applyBorder="1" applyAlignment="1">
      <alignment horizontal="left" vertical="top"/>
    </xf>
    <xf numFmtId="167" fontId="11" fillId="0" borderId="10" xfId="0" applyNumberFormat="1" applyFont="1" applyBorder="1" applyAlignment="1">
      <alignment horizontal="left" vertical="top"/>
    </xf>
    <xf numFmtId="0" fontId="39" fillId="0" borderId="10" xfId="0" applyFont="1" applyBorder="1" applyAlignment="1">
      <alignment horizontal="left" vertical="top"/>
    </xf>
    <xf numFmtId="0" fontId="39" fillId="0" borderId="2" xfId="0" applyFont="1" applyBorder="1" applyAlignment="1">
      <alignment horizontal="left" vertical="top"/>
    </xf>
    <xf numFmtId="0" fontId="11" fillId="0" borderId="29" xfId="0" applyFont="1" applyBorder="1" applyAlignment="1">
      <alignment horizontal="left" vertical="top"/>
    </xf>
    <xf numFmtId="0" fontId="11" fillId="0" borderId="6" xfId="0" applyFont="1" applyBorder="1" applyAlignment="1">
      <alignment horizontal="left" vertical="top"/>
    </xf>
    <xf numFmtId="0" fontId="0" fillId="0" borderId="4" xfId="0" applyBorder="1" applyAlignment="1">
      <alignment horizontal="left" vertical="top"/>
    </xf>
    <xf numFmtId="0" fontId="0" fillId="0" borderId="9" xfId="0" applyBorder="1" applyAlignment="1">
      <alignment horizontal="left" vertical="top"/>
    </xf>
    <xf numFmtId="0" fontId="11" fillId="0" borderId="10" xfId="0" applyFont="1" applyBorder="1" applyAlignment="1">
      <alignment horizontal="left" vertical="top"/>
    </xf>
    <xf numFmtId="0" fontId="11" fillId="0" borderId="26" xfId="0" applyFont="1" applyBorder="1" applyAlignment="1">
      <alignment horizontal="left" vertical="top"/>
    </xf>
    <xf numFmtId="0" fontId="12" fillId="0" borderId="4" xfId="0" applyFont="1" applyBorder="1" applyAlignment="1">
      <alignment horizontal="left" vertical="top" wrapText="1"/>
    </xf>
    <xf numFmtId="167" fontId="12" fillId="0" borderId="2" xfId="0" applyNumberFormat="1" applyFont="1" applyBorder="1" applyAlignment="1">
      <alignment horizontal="left" vertical="top"/>
    </xf>
    <xf numFmtId="0" fontId="11" fillId="4" borderId="2" xfId="0" applyFont="1" applyFill="1" applyBorder="1" applyAlignment="1">
      <alignment horizontal="left"/>
    </xf>
    <xf numFmtId="0" fontId="11" fillId="0" borderId="14" xfId="0" applyFont="1" applyBorder="1" applyAlignment="1">
      <alignment horizontal="left"/>
    </xf>
    <xf numFmtId="0" fontId="12" fillId="4" borderId="7" xfId="0" applyFont="1" applyFill="1" applyBorder="1" applyAlignment="1">
      <alignment horizontal="left" vertical="center"/>
    </xf>
    <xf numFmtId="2" fontId="11" fillId="4" borderId="2" xfId="0" applyNumberFormat="1" applyFont="1" applyFill="1" applyBorder="1" applyAlignment="1">
      <alignment horizontal="left" vertical="center"/>
    </xf>
    <xf numFmtId="165" fontId="11" fillId="4" borderId="2" xfId="0" applyNumberFormat="1" applyFont="1" applyFill="1" applyBorder="1" applyAlignment="1">
      <alignment horizontal="left" vertical="center"/>
    </xf>
    <xf numFmtId="172" fontId="11" fillId="4" borderId="2" xfId="0" applyNumberFormat="1" applyFont="1" applyFill="1" applyBorder="1" applyAlignment="1">
      <alignment horizontal="left" vertical="center"/>
    </xf>
    <xf numFmtId="171" fontId="11" fillId="4" borderId="10" xfId="0" applyNumberFormat="1" applyFont="1" applyFill="1" applyBorder="1" applyAlignment="1">
      <alignment horizontal="left" vertical="center"/>
    </xf>
    <xf numFmtId="2" fontId="11" fillId="4" borderId="10" xfId="0" applyNumberFormat="1" applyFont="1" applyFill="1" applyBorder="1" applyAlignment="1">
      <alignment horizontal="left" vertical="center"/>
    </xf>
    <xf numFmtId="0" fontId="0" fillId="4" borderId="4" xfId="0" applyFill="1" applyBorder="1" applyAlignment="1">
      <alignment horizontal="left" vertical="center"/>
    </xf>
    <xf numFmtId="0" fontId="0" fillId="0" borderId="9" xfId="0" applyBorder="1" applyAlignment="1">
      <alignment horizontal="left"/>
    </xf>
    <xf numFmtId="0" fontId="12" fillId="0" borderId="7" xfId="0" applyFont="1" applyBorder="1" applyAlignment="1">
      <alignment horizontal="left"/>
    </xf>
    <xf numFmtId="0" fontId="0" fillId="0" borderId="4" xfId="0" applyBorder="1" applyAlignment="1">
      <alignment horizontal="left"/>
    </xf>
    <xf numFmtId="0" fontId="0" fillId="4" borderId="9" xfId="0" applyFill="1" applyBorder="1" applyAlignment="1">
      <alignment horizontal="left" vertical="center"/>
    </xf>
    <xf numFmtId="0" fontId="0" fillId="4" borderId="4" xfId="0" applyFill="1" applyBorder="1" applyAlignment="1">
      <alignment vertical="center"/>
    </xf>
    <xf numFmtId="0" fontId="0" fillId="4" borderId="9" xfId="0" applyFill="1" applyBorder="1" applyAlignment="1">
      <alignment vertical="center"/>
    </xf>
    <xf numFmtId="164" fontId="11" fillId="0" borderId="2" xfId="0" applyNumberFormat="1" applyFont="1" applyBorder="1" applyAlignment="1">
      <alignment horizontal="left"/>
    </xf>
    <xf numFmtId="170" fontId="11" fillId="0" borderId="10" xfId="0" applyNumberFormat="1" applyFont="1" applyBorder="1" applyAlignment="1">
      <alignment horizontal="left"/>
    </xf>
    <xf numFmtId="0" fontId="18" fillId="0" borderId="20" xfId="0" applyFont="1" applyBorder="1" applyAlignment="1">
      <alignment horizontal="left"/>
    </xf>
    <xf numFmtId="0" fontId="18" fillId="0" borderId="21" xfId="0" applyFont="1" applyBorder="1" applyAlignment="1">
      <alignment horizontal="left"/>
    </xf>
    <xf numFmtId="0" fontId="18" fillId="0" borderId="37" xfId="0" applyFont="1" applyBorder="1" applyAlignment="1">
      <alignment horizontal="left"/>
    </xf>
    <xf numFmtId="0" fontId="18" fillId="0" borderId="32" xfId="0" applyFont="1" applyBorder="1" applyAlignment="1">
      <alignment horizontal="left"/>
    </xf>
    <xf numFmtId="0" fontId="18" fillId="0" borderId="22" xfId="0" applyFont="1" applyBorder="1" applyAlignment="1">
      <alignment horizontal="left"/>
    </xf>
    <xf numFmtId="0" fontId="0" fillId="0" borderId="4" xfId="0" applyBorder="1" applyAlignment="1">
      <alignment horizontal="left" wrapText="1"/>
    </xf>
    <xf numFmtId="0" fontId="0" fillId="0" borderId="9" xfId="0" applyBorder="1" applyAlignment="1">
      <alignment horizontal="left" wrapText="1"/>
    </xf>
    <xf numFmtId="0" fontId="12" fillId="4" borderId="5" xfId="0" applyFont="1" applyFill="1" applyBorder="1" applyAlignment="1">
      <alignment horizontal="left" wrapText="1"/>
    </xf>
    <xf numFmtId="0" fontId="12" fillId="4" borderId="26" xfId="0" applyFont="1" applyFill="1" applyBorder="1" applyAlignment="1">
      <alignment horizontal="left" wrapText="1"/>
    </xf>
    <xf numFmtId="0" fontId="12" fillId="4" borderId="57" xfId="0" applyFont="1" applyFill="1" applyBorder="1" applyAlignment="1">
      <alignment horizontal="left" wrapText="1"/>
    </xf>
    <xf numFmtId="0" fontId="12" fillId="4" borderId="26" xfId="0" applyFont="1" applyFill="1" applyBorder="1" applyAlignment="1">
      <alignment horizontal="left"/>
    </xf>
    <xf numFmtId="0" fontId="0" fillId="4" borderId="4" xfId="0" applyFill="1" applyBorder="1" applyAlignment="1">
      <alignment horizontal="left" wrapText="1"/>
    </xf>
    <xf numFmtId="3" fontId="11" fillId="0" borderId="2" xfId="0" applyNumberFormat="1" applyFont="1" applyBorder="1" applyAlignment="1">
      <alignment horizontal="left"/>
    </xf>
    <xf numFmtId="0" fontId="0" fillId="4" borderId="9" xfId="0" applyFill="1" applyBorder="1" applyAlignment="1">
      <alignment horizontal="left" wrapText="1"/>
    </xf>
    <xf numFmtId="0" fontId="11" fillId="0" borderId="17" xfId="0" applyFont="1" applyBorder="1" applyAlignment="1">
      <alignment horizontal="left" vertical="top"/>
    </xf>
    <xf numFmtId="0" fontId="11" fillId="0" borderId="4" xfId="0" applyFont="1" applyBorder="1" applyAlignment="1">
      <alignment horizontal="left" vertical="top"/>
    </xf>
    <xf numFmtId="0" fontId="7" fillId="0" borderId="0" xfId="0" applyFont="1" applyAlignment="1">
      <alignment vertical="top"/>
    </xf>
    <xf numFmtId="0" fontId="10" fillId="6" borderId="44" xfId="0" applyFont="1" applyFill="1" applyBorder="1" applyAlignment="1">
      <alignment horizontal="center" vertical="top"/>
    </xf>
    <xf numFmtId="0" fontId="12" fillId="6" borderId="44" xfId="0" applyFont="1" applyFill="1" applyBorder="1" applyAlignment="1">
      <alignment horizontal="center" vertical="top"/>
    </xf>
    <xf numFmtId="0" fontId="18" fillId="0" borderId="71" xfId="0" applyFont="1" applyBorder="1" applyAlignment="1">
      <alignment vertical="top" wrapText="1"/>
    </xf>
    <xf numFmtId="0" fontId="11" fillId="0" borderId="0" xfId="0" applyFont="1" applyAlignment="1">
      <alignment vertical="top"/>
    </xf>
    <xf numFmtId="0" fontId="16" fillId="0" borderId="0" xfId="0" applyFont="1" applyAlignment="1">
      <alignment vertical="top"/>
    </xf>
    <xf numFmtId="0" fontId="18" fillId="0" borderId="0" xfId="0" applyFont="1" applyAlignment="1">
      <alignment vertical="top" wrapText="1"/>
    </xf>
    <xf numFmtId="4" fontId="39" fillId="0" borderId="44" xfId="5" applyNumberFormat="1" applyFont="1" applyBorder="1" applyAlignment="1">
      <alignment vertical="top" wrapText="1"/>
    </xf>
    <xf numFmtId="0" fontId="27" fillId="0" borderId="21" xfId="0" applyFont="1" applyBorder="1" applyAlignment="1">
      <alignment vertical="top" wrapText="1"/>
    </xf>
    <xf numFmtId="0" fontId="12" fillId="0" borderId="9" xfId="0" applyFont="1" applyBorder="1" applyAlignment="1">
      <alignment horizontal="left" vertical="top"/>
    </xf>
    <xf numFmtId="0" fontId="38" fillId="0" borderId="17" xfId="0" applyFont="1" applyBorder="1" applyAlignment="1">
      <alignment vertical="top"/>
    </xf>
    <xf numFmtId="0" fontId="39" fillId="0" borderId="17" xfId="0" applyFont="1" applyBorder="1" applyAlignment="1">
      <alignment vertical="top" wrapText="1"/>
    </xf>
    <xf numFmtId="0" fontId="12" fillId="0" borderId="56" xfId="0" applyFont="1" applyBorder="1" applyAlignment="1">
      <alignment horizontal="left" vertical="top"/>
    </xf>
    <xf numFmtId="0" fontId="11" fillId="0" borderId="72" xfId="0" applyFont="1" applyBorder="1" applyAlignment="1">
      <alignment horizontal="left" vertical="top"/>
    </xf>
    <xf numFmtId="0" fontId="11" fillId="0" borderId="33" xfId="0" applyFont="1" applyBorder="1" applyAlignment="1">
      <alignment horizontal="left" vertical="top"/>
    </xf>
    <xf numFmtId="0" fontId="11" fillId="0" borderId="28" xfId="0" applyFont="1" applyBorder="1" applyAlignment="1">
      <alignment horizontal="left" vertical="top"/>
    </xf>
    <xf numFmtId="0" fontId="11" fillId="0" borderId="25" xfId="0" applyFont="1" applyBorder="1" applyAlignment="1">
      <alignment horizontal="left" vertical="top"/>
    </xf>
    <xf numFmtId="0" fontId="11" fillId="0" borderId="41" xfId="0" applyFont="1" applyBorder="1" applyAlignment="1">
      <alignment horizontal="left" vertical="top"/>
    </xf>
    <xf numFmtId="0" fontId="0" fillId="0" borderId="20" xfId="0" applyBorder="1" applyAlignment="1">
      <alignment horizontal="left"/>
    </xf>
    <xf numFmtId="0" fontId="12" fillId="6" borderId="47" xfId="0" applyFont="1" applyFill="1" applyBorder="1" applyAlignment="1">
      <alignment horizontal="center" vertical="top"/>
    </xf>
    <xf numFmtId="0" fontId="12" fillId="6" borderId="46" xfId="0" applyFont="1" applyFill="1" applyBorder="1" applyAlignment="1">
      <alignment horizontal="center" vertical="top"/>
    </xf>
    <xf numFmtId="0" fontId="18" fillId="0" borderId="26" xfId="0" applyFont="1" applyBorder="1" applyAlignment="1">
      <alignment vertical="top" wrapText="1"/>
    </xf>
    <xf numFmtId="0" fontId="0" fillId="0" borderId="47" xfId="0" applyBorder="1"/>
    <xf numFmtId="0" fontId="0" fillId="0" borderId="46" xfId="0" applyBorder="1"/>
    <xf numFmtId="0" fontId="0" fillId="0" borderId="45" xfId="0" applyBorder="1"/>
    <xf numFmtId="0" fontId="0" fillId="0" borderId="44" xfId="0" applyBorder="1"/>
    <xf numFmtId="0" fontId="0" fillId="0" borderId="44" xfId="0" applyBorder="1" applyAlignment="1">
      <alignment vertical="top"/>
    </xf>
    <xf numFmtId="0" fontId="12" fillId="0" borderId="2" xfId="0" applyFont="1" applyBorder="1"/>
    <xf numFmtId="0" fontId="12" fillId="0" borderId="8" xfId="0" applyFont="1" applyBorder="1"/>
    <xf numFmtId="0" fontId="12" fillId="0" borderId="6" xfId="5" applyFont="1" applyBorder="1" applyAlignment="1">
      <alignment horizontal="left" wrapText="1"/>
    </xf>
    <xf numFmtId="0" fontId="12" fillId="0" borderId="6" xfId="5" applyFont="1" applyBorder="1" applyAlignment="1">
      <alignment horizontal="center" wrapText="1"/>
    </xf>
    <xf numFmtId="0" fontId="12" fillId="0" borderId="31" xfId="5" applyFont="1" applyBorder="1" applyAlignment="1">
      <alignment horizontal="center" wrapText="1"/>
    </xf>
    <xf numFmtId="0" fontId="12" fillId="0" borderId="7" xfId="5" applyFont="1" applyBorder="1" applyAlignment="1">
      <alignment horizontal="center" wrapText="1"/>
    </xf>
    <xf numFmtId="0" fontId="8" fillId="0" borderId="4" xfId="5" applyFont="1" applyBorder="1" applyAlignment="1">
      <alignment horizontal="center" vertical="center" wrapText="1"/>
    </xf>
    <xf numFmtId="0" fontId="8" fillId="0" borderId="56" xfId="5" applyFont="1" applyBorder="1" applyAlignment="1">
      <alignment horizontal="center" vertical="center" wrapText="1"/>
    </xf>
    <xf numFmtId="0" fontId="8" fillId="0" borderId="59" xfId="5" applyFont="1" applyBorder="1" applyAlignment="1">
      <alignment horizontal="center" vertical="center" wrapText="1"/>
    </xf>
    <xf numFmtId="0" fontId="8" fillId="0" borderId="2" xfId="5" applyFont="1" applyBorder="1" applyAlignment="1">
      <alignment horizontal="center" vertical="center" wrapText="1"/>
    </xf>
    <xf numFmtId="0" fontId="8" fillId="0" borderId="57" xfId="5" applyFont="1" applyBorder="1" applyAlignment="1">
      <alignment horizontal="center" vertical="center" wrapText="1"/>
    </xf>
    <xf numFmtId="0" fontId="8" fillId="0" borderId="12" xfId="5" applyFont="1" applyBorder="1" applyAlignment="1">
      <alignment horizontal="right" vertical="center" wrapText="1"/>
    </xf>
    <xf numFmtId="0" fontId="12" fillId="0" borderId="5" xfId="5" applyFont="1" applyBorder="1" applyAlignment="1">
      <alignment horizontal="left" wrapText="1"/>
    </xf>
    <xf numFmtId="0" fontId="2" fillId="4" borderId="2" xfId="0" applyFont="1" applyFill="1" applyBorder="1" applyAlignment="1">
      <alignment horizontal="left"/>
    </xf>
    <xf numFmtId="0" fontId="2" fillId="4" borderId="10" xfId="0" applyFont="1" applyFill="1" applyBorder="1" applyAlignment="1">
      <alignment horizontal="left"/>
    </xf>
    <xf numFmtId="0" fontId="0" fillId="3" borderId="7" xfId="13" applyFont="1" applyFill="1" applyBorder="1" applyAlignment="1" applyProtection="1">
      <alignment horizontal="left" vertical="center"/>
      <protection locked="0"/>
    </xf>
    <xf numFmtId="0" fontId="15" fillId="0" borderId="11" xfId="13" applyBorder="1"/>
    <xf numFmtId="0" fontId="1" fillId="4" borderId="8" xfId="13" applyFont="1" applyFill="1" applyBorder="1" applyAlignment="1">
      <alignment horizontal="left" vertical="center" wrapText="1"/>
    </xf>
    <xf numFmtId="2" fontId="0" fillId="3" borderId="2" xfId="0" applyNumberFormat="1" applyFill="1" applyBorder="1" applyAlignment="1" applyProtection="1">
      <alignment horizontal="center"/>
      <protection locked="0"/>
    </xf>
    <xf numFmtId="0" fontId="12" fillId="6" borderId="34" xfId="0" applyFont="1" applyFill="1" applyBorder="1" applyAlignment="1">
      <alignment horizontal="center" vertical="center"/>
    </xf>
    <xf numFmtId="0" fontId="12" fillId="6" borderId="66" xfId="0" applyFont="1" applyFill="1" applyBorder="1" applyAlignment="1">
      <alignment horizontal="center" vertical="center"/>
    </xf>
    <xf numFmtId="169" fontId="0" fillId="0" borderId="2" xfId="0" applyNumberFormat="1" applyBorder="1" applyAlignment="1">
      <alignment horizontal="left" vertical="center"/>
    </xf>
    <xf numFmtId="0" fontId="0" fillId="4" borderId="4" xfId="0" applyFill="1" applyBorder="1"/>
    <xf numFmtId="0" fontId="0" fillId="4" borderId="9" xfId="0" applyFill="1" applyBorder="1"/>
    <xf numFmtId="0" fontId="0" fillId="0" borderId="8" xfId="13" applyFont="1" applyBorder="1" applyAlignment="1">
      <alignment horizontal="left" vertical="top" wrapText="1"/>
    </xf>
    <xf numFmtId="0" fontId="0" fillId="0" borderId="11" xfId="13" applyFont="1" applyBorder="1" applyAlignment="1">
      <alignment horizontal="left" vertical="top" wrapText="1"/>
    </xf>
    <xf numFmtId="0" fontId="0" fillId="0" borderId="26" xfId="13" applyFont="1" applyBorder="1" applyAlignment="1">
      <alignment vertical="top" wrapText="1"/>
    </xf>
    <xf numFmtId="0" fontId="12" fillId="0" borderId="31" xfId="13" applyFont="1" applyBorder="1" applyAlignment="1">
      <alignment vertical="top"/>
    </xf>
    <xf numFmtId="0" fontId="12" fillId="0" borderId="6" xfId="13" applyFont="1" applyBorder="1" applyAlignment="1">
      <alignment vertical="top"/>
    </xf>
    <xf numFmtId="0" fontId="1" fillId="4" borderId="57" xfId="0" applyFont="1" applyFill="1" applyBorder="1" applyAlignment="1">
      <alignment horizontal="left"/>
    </xf>
    <xf numFmtId="0" fontId="15" fillId="0" borderId="24" xfId="13" applyBorder="1"/>
    <xf numFmtId="0" fontId="2" fillId="3" borderId="15" xfId="13" applyFont="1" applyFill="1" applyBorder="1" applyAlignment="1" applyProtection="1">
      <alignment horizontal="left" vertical="center"/>
      <protection locked="0"/>
    </xf>
    <xf numFmtId="0" fontId="45" fillId="0" borderId="0" xfId="18"/>
    <xf numFmtId="0" fontId="45" fillId="0" borderId="63" xfId="18" applyBorder="1" applyAlignment="1">
      <alignment vertical="center" wrapText="1"/>
    </xf>
    <xf numFmtId="0" fontId="45" fillId="0" borderId="16" xfId="18" applyBorder="1" applyAlignment="1">
      <alignment vertical="center" wrapText="1"/>
    </xf>
    <xf numFmtId="0" fontId="45" fillId="0" borderId="49" xfId="18" applyBorder="1" applyAlignment="1">
      <alignment vertical="center" wrapText="1"/>
    </xf>
    <xf numFmtId="0" fontId="39" fillId="4" borderId="18" xfId="18" applyFont="1" applyFill="1" applyBorder="1" applyAlignment="1" applyProtection="1">
      <alignment horizontal="left" vertical="top" wrapText="1"/>
    </xf>
    <xf numFmtId="0" fontId="39" fillId="4" borderId="14" xfId="18" applyFont="1" applyFill="1" applyBorder="1" applyAlignment="1" applyProtection="1">
      <alignment horizontal="left" vertical="top" wrapText="1"/>
    </xf>
    <xf numFmtId="0" fontId="39" fillId="4" borderId="19" xfId="18" applyFont="1" applyFill="1" applyBorder="1" applyAlignment="1" applyProtection="1">
      <alignment horizontal="left" vertical="top" wrapText="1"/>
    </xf>
    <xf numFmtId="0" fontId="45" fillId="4" borderId="4" xfId="18" applyFill="1" applyBorder="1" applyAlignment="1" applyProtection="1"/>
    <xf numFmtId="0" fontId="45" fillId="4" borderId="2" xfId="18" applyFill="1" applyBorder="1" applyAlignment="1" applyProtection="1"/>
    <xf numFmtId="0" fontId="45" fillId="4" borderId="8" xfId="18" applyFill="1" applyBorder="1" applyAlignment="1" applyProtection="1"/>
    <xf numFmtId="0" fontId="41" fillId="0" borderId="0" xfId="13" applyFont="1" applyAlignment="1">
      <alignment horizontal="center" vertical="top" wrapText="1"/>
    </xf>
    <xf numFmtId="0" fontId="12" fillId="6" borderId="35" xfId="0" applyFont="1" applyFill="1" applyBorder="1" applyAlignment="1">
      <alignment horizontal="center"/>
    </xf>
    <xf numFmtId="0" fontId="12" fillId="6" borderId="36" xfId="0" applyFont="1" applyFill="1" applyBorder="1" applyAlignment="1">
      <alignment horizontal="center"/>
    </xf>
    <xf numFmtId="0" fontId="12" fillId="6" borderId="3" xfId="0" applyFont="1" applyFill="1" applyBorder="1" applyAlignment="1">
      <alignment horizontal="center"/>
    </xf>
    <xf numFmtId="0" fontId="12" fillId="6" borderId="39" xfId="0" applyFont="1" applyFill="1" applyBorder="1" applyAlignment="1">
      <alignment horizontal="center" wrapText="1"/>
    </xf>
    <xf numFmtId="0" fontId="12" fillId="6" borderId="42" xfId="0" applyFont="1" applyFill="1" applyBorder="1" applyAlignment="1">
      <alignment horizontal="center" wrapText="1"/>
    </xf>
    <xf numFmtId="0" fontId="12" fillId="6" borderId="40" xfId="0" applyFont="1" applyFill="1" applyBorder="1" applyAlignment="1">
      <alignment horizontal="center" wrapText="1"/>
    </xf>
    <xf numFmtId="0" fontId="12" fillId="4" borderId="61" xfId="0" applyFont="1" applyFill="1" applyBorder="1" applyAlignment="1">
      <alignment horizontal="left" wrapText="1"/>
    </xf>
    <xf numFmtId="0" fontId="12" fillId="4" borderId="32" xfId="0" applyFont="1" applyFill="1" applyBorder="1" applyAlignment="1">
      <alignment horizontal="left" wrapText="1"/>
    </xf>
    <xf numFmtId="0" fontId="12" fillId="4" borderId="48" xfId="0" applyFont="1" applyFill="1" applyBorder="1" applyAlignment="1">
      <alignment horizontal="left" wrapText="1"/>
    </xf>
    <xf numFmtId="0" fontId="12" fillId="4" borderId="4" xfId="0" applyFont="1" applyFill="1" applyBorder="1"/>
    <xf numFmtId="0" fontId="12" fillId="4" borderId="2" xfId="0" applyFont="1" applyFill="1" applyBorder="1"/>
    <xf numFmtId="0" fontId="12" fillId="4" borderId="8" xfId="0" applyFont="1" applyFill="1" applyBorder="1"/>
    <xf numFmtId="0" fontId="45" fillId="0" borderId="0" xfId="18" applyFill="1"/>
    <xf numFmtId="0" fontId="45" fillId="4" borderId="4" xfId="18" applyFill="1" applyBorder="1" applyAlignment="1" applyProtection="1">
      <alignment wrapText="1"/>
    </xf>
    <xf numFmtId="0" fontId="45" fillId="4" borderId="2" xfId="18" applyFill="1" applyBorder="1" applyAlignment="1" applyProtection="1">
      <alignment wrapText="1"/>
    </xf>
    <xf numFmtId="0" fontId="45" fillId="4" borderId="8" xfId="18" applyFill="1" applyBorder="1" applyAlignment="1" applyProtection="1">
      <alignment wrapText="1"/>
    </xf>
    <xf numFmtId="0" fontId="40" fillId="0" borderId="21" xfId="0" applyFont="1" applyBorder="1" applyAlignment="1">
      <alignment horizontal="left"/>
    </xf>
    <xf numFmtId="0" fontId="10" fillId="6" borderId="18"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9" xfId="0" applyFont="1"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1" fillId="0" borderId="35" xfId="13" applyFont="1" applyBorder="1" applyAlignment="1">
      <alignment horizontal="left" vertical="top" wrapText="1"/>
    </xf>
    <xf numFmtId="0" fontId="1" fillId="0" borderId="36" xfId="13" applyFont="1" applyBorder="1" applyAlignment="1">
      <alignment horizontal="left" vertical="top" wrapText="1"/>
    </xf>
    <xf numFmtId="0" fontId="1" fillId="0" borderId="3" xfId="13" applyFont="1" applyBorder="1" applyAlignment="1">
      <alignment horizontal="left" vertical="top" wrapText="1"/>
    </xf>
    <xf numFmtId="0" fontId="0" fillId="6" borderId="24" xfId="0" applyFill="1" applyBorder="1" applyAlignment="1">
      <alignment horizontal="center" vertical="center"/>
    </xf>
    <xf numFmtId="0" fontId="0" fillId="6" borderId="0" xfId="0" applyFill="1" applyAlignment="1">
      <alignment horizontal="center" vertical="center"/>
    </xf>
    <xf numFmtId="0" fontId="0" fillId="6" borderId="23" xfId="0" applyFill="1" applyBorder="1" applyAlignment="1">
      <alignment horizontal="center" vertical="center"/>
    </xf>
    <xf numFmtId="0" fontId="39" fillId="0" borderId="35" xfId="0" applyFont="1" applyBorder="1" applyAlignment="1">
      <alignment vertical="top" wrapText="1"/>
    </xf>
    <xf numFmtId="0" fontId="39" fillId="0" borderId="36" xfId="0" applyFont="1" applyBorder="1" applyAlignment="1">
      <alignment vertical="top" wrapText="1"/>
    </xf>
    <xf numFmtId="0" fontId="39" fillId="0" borderId="3" xfId="0" applyFont="1" applyBorder="1" applyAlignment="1">
      <alignment vertical="top" wrapText="1"/>
    </xf>
    <xf numFmtId="0" fontId="18" fillId="0" borderId="0" xfId="0" applyFont="1" applyAlignment="1">
      <alignment vertical="top" wrapText="1"/>
    </xf>
    <xf numFmtId="0" fontId="38" fillId="6" borderId="18" xfId="0" applyFont="1" applyFill="1" applyBorder="1" applyAlignment="1">
      <alignment horizontal="center" wrapText="1"/>
    </xf>
    <xf numFmtId="0" fontId="38" fillId="6" borderId="14" xfId="0" applyFont="1" applyFill="1" applyBorder="1" applyAlignment="1">
      <alignment horizontal="center" wrapText="1"/>
    </xf>
    <xf numFmtId="0" fontId="38" fillId="6" borderId="19" xfId="0" applyFont="1" applyFill="1" applyBorder="1" applyAlignment="1">
      <alignment horizontal="center" wrapText="1"/>
    </xf>
    <xf numFmtId="0" fontId="0" fillId="0" borderId="18" xfId="0" applyBorder="1" applyAlignment="1">
      <alignment horizontal="left" vertical="top" wrapText="1"/>
    </xf>
    <xf numFmtId="0" fontId="1" fillId="0" borderId="14" xfId="0" applyFont="1" applyBorder="1" applyAlignment="1">
      <alignment horizontal="left" vertical="top" wrapText="1"/>
    </xf>
    <xf numFmtId="0" fontId="1" fillId="0" borderId="19" xfId="0" applyFont="1"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38" fillId="6" borderId="18" xfId="18" applyFont="1" applyFill="1" applyBorder="1" applyAlignment="1" applyProtection="1">
      <alignment horizontal="center" vertical="top" wrapText="1"/>
    </xf>
    <xf numFmtId="0" fontId="38" fillId="6" borderId="14" xfId="18" applyFont="1" applyFill="1" applyBorder="1" applyAlignment="1" applyProtection="1">
      <alignment horizontal="center" vertical="top" wrapText="1"/>
    </xf>
    <xf numFmtId="0" fontId="38" fillId="6" borderId="19" xfId="18" applyFont="1" applyFill="1" applyBorder="1" applyAlignment="1" applyProtection="1">
      <alignment horizontal="center" vertical="top" wrapText="1"/>
    </xf>
    <xf numFmtId="0" fontId="45" fillId="0" borderId="10" xfId="18" applyBorder="1" applyAlignment="1" applyProtection="1">
      <alignment vertical="top" wrapText="1"/>
    </xf>
    <xf numFmtId="0" fontId="45" fillId="0" borderId="11" xfId="18" applyBorder="1" applyAlignment="1" applyProtection="1">
      <alignment vertical="top" wrapText="1"/>
    </xf>
    <xf numFmtId="0" fontId="12" fillId="6" borderId="43" xfId="0" applyFont="1" applyFill="1" applyBorder="1" applyAlignment="1">
      <alignment horizontal="center"/>
    </xf>
    <xf numFmtId="0" fontId="12" fillId="6" borderId="34" xfId="0" applyFont="1" applyFill="1" applyBorder="1" applyAlignment="1">
      <alignment horizontal="center"/>
    </xf>
    <xf numFmtId="0" fontId="12" fillId="6" borderId="66" xfId="0" applyFont="1" applyFill="1" applyBorder="1" applyAlignment="1">
      <alignment horizontal="center"/>
    </xf>
    <xf numFmtId="0" fontId="0" fillId="0" borderId="18" xfId="0" applyBorder="1" applyAlignment="1">
      <alignment vertical="top" wrapText="1"/>
    </xf>
    <xf numFmtId="0" fontId="1" fillId="0" borderId="14" xfId="0" applyFont="1" applyBorder="1" applyAlignment="1">
      <alignment vertical="top" wrapText="1"/>
    </xf>
    <xf numFmtId="0" fontId="1" fillId="0" borderId="19" xfId="0" applyFont="1" applyBorder="1" applyAlignment="1">
      <alignment vertical="top" wrapText="1"/>
    </xf>
    <xf numFmtId="0" fontId="45" fillId="0" borderId="20" xfId="18" applyBorder="1" applyAlignment="1" applyProtection="1">
      <alignment vertical="top" wrapText="1"/>
    </xf>
    <xf numFmtId="0" fontId="45" fillId="0" borderId="21" xfId="18" applyBorder="1" applyAlignment="1" applyProtection="1">
      <alignment vertical="top" wrapText="1"/>
    </xf>
    <xf numFmtId="0" fontId="45" fillId="0" borderId="22" xfId="18" applyBorder="1" applyAlignment="1" applyProtection="1">
      <alignment vertical="top" wrapText="1"/>
    </xf>
    <xf numFmtId="0" fontId="12" fillId="6" borderId="18" xfId="0" applyFont="1" applyFill="1" applyBorder="1" applyAlignment="1">
      <alignment horizontal="center"/>
    </xf>
    <xf numFmtId="0" fontId="12" fillId="6" borderId="14" xfId="0" applyFont="1" applyFill="1" applyBorder="1" applyAlignment="1">
      <alignment horizontal="center"/>
    </xf>
    <xf numFmtId="0" fontId="12" fillId="6" borderId="19" xfId="0" applyFont="1" applyFill="1" applyBorder="1" applyAlignment="1">
      <alignment horizontal="center"/>
    </xf>
    <xf numFmtId="0" fontId="45" fillId="4" borderId="2" xfId="18" applyFill="1" applyBorder="1" applyAlignment="1">
      <alignment horizontal="left"/>
    </xf>
    <xf numFmtId="0" fontId="45" fillId="4" borderId="8" xfId="18" applyFill="1" applyBorder="1" applyAlignment="1">
      <alignment horizontal="left"/>
    </xf>
    <xf numFmtId="0" fontId="45" fillId="0" borderId="2" xfId="18" applyBorder="1" applyProtection="1"/>
    <xf numFmtId="0" fontId="45" fillId="0" borderId="8" xfId="18" applyBorder="1" applyProtection="1"/>
    <xf numFmtId="0" fontId="45" fillId="4" borderId="20" xfId="18" applyFill="1" applyBorder="1" applyAlignment="1" applyProtection="1">
      <alignment horizontal="left" vertical="top" wrapText="1"/>
    </xf>
    <xf numFmtId="0" fontId="45" fillId="4" borderId="21" xfId="18" applyFill="1" applyBorder="1" applyAlignment="1" applyProtection="1">
      <alignment horizontal="left" vertical="top" wrapText="1"/>
    </xf>
    <xf numFmtId="0" fontId="45" fillId="4" borderId="22" xfId="18" applyFill="1" applyBorder="1" applyAlignment="1" applyProtection="1">
      <alignment horizontal="left" vertical="top" wrapText="1"/>
    </xf>
    <xf numFmtId="0" fontId="39" fillId="4" borderId="24" xfId="18" applyFont="1" applyFill="1" applyBorder="1" applyAlignment="1" applyProtection="1">
      <alignment horizontal="left" vertical="top" wrapText="1"/>
    </xf>
    <xf numFmtId="0" fontId="39" fillId="4" borderId="0" xfId="18" applyFont="1" applyFill="1" applyBorder="1" applyAlignment="1" applyProtection="1">
      <alignment horizontal="left" vertical="top" wrapText="1"/>
    </xf>
    <xf numFmtId="0" fontId="39" fillId="4" borderId="23" xfId="18" applyFont="1" applyFill="1" applyBorder="1" applyAlignment="1" applyProtection="1">
      <alignment horizontal="left" vertical="top" wrapText="1"/>
    </xf>
    <xf numFmtId="0" fontId="45" fillId="4" borderId="34" xfId="18" applyFill="1" applyBorder="1" applyAlignment="1">
      <alignment horizontal="left"/>
    </xf>
    <xf numFmtId="0" fontId="45" fillId="4" borderId="66" xfId="18" applyFill="1" applyBorder="1" applyAlignment="1">
      <alignment horizontal="left"/>
    </xf>
    <xf numFmtId="0" fontId="45" fillId="4" borderId="4" xfId="18" applyFill="1" applyBorder="1" applyAlignment="1" applyProtection="1">
      <alignment vertical="top" wrapText="1"/>
    </xf>
    <xf numFmtId="0" fontId="45" fillId="4" borderId="2" xfId="18" applyFill="1" applyBorder="1" applyAlignment="1" applyProtection="1">
      <alignment vertical="top" wrapText="1"/>
    </xf>
    <xf numFmtId="0" fontId="45" fillId="4" borderId="8" xfId="18" applyFill="1" applyBorder="1" applyAlignment="1" applyProtection="1">
      <alignment vertical="top" wrapText="1"/>
    </xf>
    <xf numFmtId="0" fontId="45" fillId="0" borderId="4" xfId="18" applyBorder="1" applyAlignment="1">
      <alignment vertical="center" wrapText="1"/>
    </xf>
    <xf numFmtId="0" fontId="45" fillId="0" borderId="2" xfId="18" applyBorder="1" applyAlignment="1">
      <alignment vertical="center" wrapText="1"/>
    </xf>
    <xf numFmtId="0" fontId="45" fillId="0" borderId="8" xfId="18" applyBorder="1" applyAlignment="1">
      <alignment vertical="center" wrapText="1"/>
    </xf>
    <xf numFmtId="0" fontId="18" fillId="0" borderId="14" xfId="0" applyFont="1" applyBorder="1" applyAlignment="1">
      <alignment horizontal="center"/>
    </xf>
    <xf numFmtId="0" fontId="12" fillId="4" borderId="4" xfId="13" applyFont="1" applyFill="1" applyBorder="1" applyAlignment="1">
      <alignment vertical="top" wrapText="1"/>
    </xf>
    <xf numFmtId="0" fontId="12" fillId="4" borderId="2" xfId="13" applyFont="1" applyFill="1" applyBorder="1" applyAlignment="1">
      <alignment vertical="top" wrapText="1"/>
    </xf>
    <xf numFmtId="0" fontId="12" fillId="4" borderId="8" xfId="13" applyFont="1" applyFill="1" applyBorder="1" applyAlignment="1">
      <alignment vertical="top" wrapText="1"/>
    </xf>
    <xf numFmtId="0" fontId="45" fillId="0" borderId="9" xfId="18" applyBorder="1" applyAlignment="1">
      <alignment vertical="center" wrapText="1"/>
    </xf>
    <xf numFmtId="0" fontId="45" fillId="0" borderId="10" xfId="18" applyBorder="1" applyAlignment="1">
      <alignment vertical="center" wrapText="1"/>
    </xf>
    <xf numFmtId="0" fontId="45" fillId="0" borderId="11" xfId="18" applyBorder="1" applyAlignment="1">
      <alignment vertical="center" wrapText="1"/>
    </xf>
    <xf numFmtId="0" fontId="12" fillId="4" borderId="32" xfId="13" applyFont="1" applyFill="1" applyBorder="1" applyAlignment="1">
      <alignment horizontal="left" vertical="top" wrapText="1"/>
    </xf>
    <xf numFmtId="0" fontId="0" fillId="4" borderId="32" xfId="13" applyFont="1" applyFill="1" applyBorder="1" applyAlignment="1">
      <alignment horizontal="left" vertical="top" wrapText="1"/>
    </xf>
    <xf numFmtId="0" fontId="0" fillId="4" borderId="25" xfId="13" applyFont="1" applyFill="1" applyBorder="1" applyAlignment="1">
      <alignment horizontal="left" vertical="top" wrapText="1"/>
    </xf>
    <xf numFmtId="0" fontId="46" fillId="4" borderId="63" xfId="13" applyFont="1" applyFill="1" applyBorder="1" applyAlignment="1">
      <alignment horizontal="center" vertical="center"/>
    </xf>
    <xf numFmtId="0" fontId="46" fillId="4" borderId="16" xfId="13" applyFont="1" applyFill="1" applyBorder="1" applyAlignment="1">
      <alignment horizontal="center" vertical="center"/>
    </xf>
    <xf numFmtId="0" fontId="46" fillId="4" borderId="49" xfId="13" applyFont="1" applyFill="1" applyBorder="1" applyAlignment="1">
      <alignment horizontal="center" vertical="center"/>
    </xf>
    <xf numFmtId="0" fontId="27" fillId="4" borderId="0" xfId="13" applyFont="1" applyFill="1" applyAlignment="1">
      <alignment horizontal="center" vertical="center"/>
    </xf>
    <xf numFmtId="0" fontId="12" fillId="4" borderId="5" xfId="13" applyFont="1" applyFill="1" applyBorder="1" applyAlignment="1">
      <alignment vertical="top" wrapText="1"/>
    </xf>
    <xf numFmtId="0" fontId="12" fillId="4" borderId="6" xfId="13" applyFont="1" applyFill="1" applyBorder="1" applyAlignment="1">
      <alignment vertical="top" wrapText="1"/>
    </xf>
    <xf numFmtId="0" fontId="12" fillId="4" borderId="7" xfId="13" applyFont="1" applyFill="1" applyBorder="1" applyAlignment="1">
      <alignment vertical="top" wrapText="1"/>
    </xf>
    <xf numFmtId="0" fontId="12" fillId="4" borderId="4" xfId="0" applyFont="1" applyFill="1" applyBorder="1" applyAlignment="1">
      <alignment horizontal="left"/>
    </xf>
    <xf numFmtId="0" fontId="12" fillId="4" borderId="2" xfId="0" applyFont="1" applyFill="1" applyBorder="1" applyAlignment="1">
      <alignment horizontal="left"/>
    </xf>
    <xf numFmtId="0" fontId="2" fillId="4" borderId="18" xfId="13" applyFont="1" applyFill="1" applyBorder="1" applyAlignment="1">
      <alignment vertical="top" wrapText="1"/>
    </xf>
    <xf numFmtId="0" fontId="2" fillId="4" borderId="14" xfId="13" applyFont="1" applyFill="1" applyBorder="1" applyAlignment="1">
      <alignment vertical="top" wrapText="1"/>
    </xf>
    <xf numFmtId="0" fontId="2" fillId="4" borderId="19" xfId="13" applyFont="1" applyFill="1" applyBorder="1" applyAlignment="1">
      <alignment vertical="top" wrapText="1"/>
    </xf>
    <xf numFmtId="0" fontId="12" fillId="4" borderId="63" xfId="13" applyFont="1" applyFill="1" applyBorder="1" applyAlignment="1">
      <alignment vertical="top" wrapText="1"/>
    </xf>
    <xf numFmtId="0" fontId="12" fillId="4" borderId="16" xfId="13" applyFont="1" applyFill="1" applyBorder="1" applyAlignment="1">
      <alignment vertical="top" wrapText="1"/>
    </xf>
    <xf numFmtId="0" fontId="12" fillId="4" borderId="49" xfId="13" applyFont="1" applyFill="1" applyBorder="1" applyAlignment="1">
      <alignment vertical="top" wrapText="1"/>
    </xf>
    <xf numFmtId="0" fontId="2" fillId="3" borderId="2" xfId="13" applyFont="1" applyFill="1" applyBorder="1" applyAlignment="1" applyProtection="1">
      <alignment horizontal="left" vertical="center" wrapText="1"/>
      <protection locked="0"/>
    </xf>
    <xf numFmtId="0" fontId="2" fillId="3" borderId="8" xfId="13" applyFont="1" applyFill="1" applyBorder="1" applyAlignment="1" applyProtection="1">
      <alignment horizontal="left" vertical="center" wrapText="1"/>
      <protection locked="0"/>
    </xf>
    <xf numFmtId="0" fontId="2" fillId="4" borderId="2" xfId="13" applyFont="1" applyFill="1" applyBorder="1" applyAlignment="1">
      <alignment horizontal="left" vertical="center"/>
    </xf>
    <xf numFmtId="0" fontId="2" fillId="4" borderId="8" xfId="13" applyFont="1" applyFill="1" applyBorder="1" applyAlignment="1">
      <alignment horizontal="left" vertical="center"/>
    </xf>
    <xf numFmtId="175" fontId="2" fillId="3" borderId="10" xfId="13" applyNumberFormat="1" applyFont="1" applyFill="1" applyBorder="1" applyAlignment="1" applyProtection="1">
      <alignment horizontal="left" vertical="center" wrapText="1"/>
      <protection locked="0"/>
    </xf>
    <xf numFmtId="175" fontId="2" fillId="3" borderId="11" xfId="13" applyNumberFormat="1" applyFont="1" applyFill="1" applyBorder="1" applyAlignment="1" applyProtection="1">
      <alignment horizontal="left" vertical="center" wrapText="1"/>
      <protection locked="0"/>
    </xf>
    <xf numFmtId="0" fontId="27" fillId="4" borderId="36" xfId="13" applyFont="1" applyFill="1" applyBorder="1" applyAlignment="1">
      <alignment vertical="center"/>
    </xf>
    <xf numFmtId="0" fontId="12" fillId="6" borderId="35" xfId="13" applyFont="1" applyFill="1" applyBorder="1" applyAlignment="1">
      <alignment horizontal="center" vertical="center"/>
    </xf>
    <xf numFmtId="0" fontId="12" fillId="6" borderId="36" xfId="13" applyFont="1" applyFill="1" applyBorder="1" applyAlignment="1">
      <alignment horizontal="center" vertical="center"/>
    </xf>
    <xf numFmtId="0" fontId="12" fillId="6" borderId="3" xfId="13" applyFont="1" applyFill="1" applyBorder="1" applyAlignment="1">
      <alignment horizontal="center" vertical="center"/>
    </xf>
    <xf numFmtId="0" fontId="2" fillId="4" borderId="59" xfId="13" applyFont="1" applyFill="1" applyBorder="1" applyAlignment="1">
      <alignment horizontal="left" vertical="top" wrapText="1"/>
    </xf>
    <xf numFmtId="0" fontId="2" fillId="4" borderId="52" xfId="13" applyFont="1" applyFill="1" applyBorder="1" applyAlignment="1">
      <alignment horizontal="left" vertical="top" wrapText="1"/>
    </xf>
    <xf numFmtId="0" fontId="12" fillId="4" borderId="61" xfId="13" applyFont="1" applyFill="1" applyBorder="1" applyAlignment="1">
      <alignment horizontal="left" vertical="top"/>
    </xf>
    <xf numFmtId="0" fontId="12" fillId="4" borderId="32" xfId="13" applyFont="1" applyFill="1" applyBorder="1" applyAlignment="1">
      <alignment horizontal="left" vertical="top"/>
    </xf>
    <xf numFmtId="0" fontId="2" fillId="4" borderId="53" xfId="13" applyFont="1" applyFill="1" applyBorder="1" applyAlignment="1">
      <alignment horizontal="left" vertical="top" wrapText="1"/>
    </xf>
    <xf numFmtId="0" fontId="2" fillId="4" borderId="50" xfId="13" applyFont="1" applyFill="1" applyBorder="1" applyAlignment="1">
      <alignment horizontal="left" vertical="top" wrapText="1"/>
    </xf>
    <xf numFmtId="0" fontId="2" fillId="4" borderId="41" xfId="13" applyFont="1" applyFill="1" applyBorder="1" applyAlignment="1">
      <alignment horizontal="left" vertical="top" wrapText="1"/>
    </xf>
    <xf numFmtId="0" fontId="11" fillId="3" borderId="10" xfId="0" applyFont="1" applyFill="1" applyBorder="1" applyAlignment="1" applyProtection="1">
      <alignment horizontal="left"/>
      <protection locked="0"/>
    </xf>
    <xf numFmtId="0" fontId="11" fillId="3" borderId="11" xfId="0" applyFont="1" applyFill="1" applyBorder="1" applyAlignment="1" applyProtection="1">
      <alignment horizontal="left"/>
      <protection locked="0"/>
    </xf>
    <xf numFmtId="0" fontId="0" fillId="4" borderId="4" xfId="0" applyFill="1" applyBorder="1" applyAlignment="1">
      <alignment horizontal="left"/>
    </xf>
    <xf numFmtId="0" fontId="2" fillId="4" borderId="2" xfId="0" applyFont="1" applyFill="1" applyBorder="1" applyAlignment="1">
      <alignment horizontal="left"/>
    </xf>
    <xf numFmtId="0" fontId="2" fillId="4" borderId="59" xfId="13" applyFont="1" applyFill="1" applyBorder="1" applyAlignment="1">
      <alignment horizontal="left" vertical="top"/>
    </xf>
    <xf numFmtId="0" fontId="2" fillId="4" borderId="52" xfId="13" applyFont="1" applyFill="1" applyBorder="1" applyAlignment="1">
      <alignment horizontal="left" vertical="top"/>
    </xf>
    <xf numFmtId="0" fontId="45" fillId="4" borderId="50" xfId="18" applyFill="1" applyBorder="1" applyAlignment="1">
      <alignment horizontal="left" vertical="top" wrapText="1"/>
    </xf>
    <xf numFmtId="0" fontId="45" fillId="4" borderId="51" xfId="18" applyFill="1" applyBorder="1" applyAlignment="1">
      <alignment horizontal="left" vertical="top" wrapText="1"/>
    </xf>
    <xf numFmtId="0" fontId="23" fillId="0" borderId="50" xfId="13" applyFont="1" applyBorder="1"/>
    <xf numFmtId="0" fontId="27" fillId="4" borderId="0" xfId="13" applyFont="1" applyFill="1" applyAlignment="1">
      <alignment vertical="center"/>
    </xf>
    <xf numFmtId="0" fontId="12" fillId="6" borderId="35" xfId="13" applyFont="1" applyFill="1" applyBorder="1" applyAlignment="1">
      <alignment horizontal="center" vertical="top"/>
    </xf>
    <xf numFmtId="0" fontId="12" fillId="6" borderId="36" xfId="13" applyFont="1" applyFill="1" applyBorder="1" applyAlignment="1">
      <alignment horizontal="center" vertical="top"/>
    </xf>
    <xf numFmtId="0" fontId="12" fillId="6" borderId="3" xfId="13" applyFont="1" applyFill="1" applyBorder="1" applyAlignment="1">
      <alignment horizontal="center" vertical="top"/>
    </xf>
    <xf numFmtId="0" fontId="2" fillId="4" borderId="24" xfId="13" applyFont="1" applyFill="1" applyBorder="1" applyAlignment="1">
      <alignment vertical="top" wrapText="1"/>
    </xf>
    <xf numFmtId="0" fontId="2" fillId="4" borderId="0" xfId="13" applyFont="1" applyFill="1" applyAlignment="1">
      <alignment vertical="top" wrapText="1"/>
    </xf>
    <xf numFmtId="0" fontId="2" fillId="4" borderId="23" xfId="13" applyFont="1" applyFill="1" applyBorder="1" applyAlignment="1">
      <alignment vertical="top" wrapText="1"/>
    </xf>
    <xf numFmtId="0" fontId="12" fillId="4" borderId="61" xfId="13" applyFont="1" applyFill="1" applyBorder="1" applyAlignment="1">
      <alignment horizontal="left" vertical="top" wrapText="1"/>
    </xf>
    <xf numFmtId="0" fontId="12" fillId="4" borderId="48" xfId="13" applyFont="1" applyFill="1" applyBorder="1" applyAlignment="1">
      <alignment horizontal="left" vertical="top" wrapText="1"/>
    </xf>
    <xf numFmtId="0" fontId="2" fillId="4" borderId="63" xfId="13" applyFont="1" applyFill="1" applyBorder="1" applyAlignment="1">
      <alignment horizontal="left" vertical="top" wrapText="1"/>
    </xf>
    <xf numFmtId="0" fontId="2" fillId="4" borderId="17" xfId="13" applyFont="1" applyFill="1" applyBorder="1" applyAlignment="1">
      <alignment horizontal="left" vertical="top" wrapText="1"/>
    </xf>
    <xf numFmtId="0" fontId="1" fillId="0" borderId="15" xfId="13" quotePrefix="1" applyFont="1" applyBorder="1" applyAlignment="1">
      <alignment horizontal="left" vertical="top" wrapText="1"/>
    </xf>
    <xf numFmtId="0" fontId="2" fillId="0" borderId="16" xfId="13" applyFont="1" applyBorder="1" applyAlignment="1">
      <alignment horizontal="left" vertical="top" wrapText="1"/>
    </xf>
    <xf numFmtId="0" fontId="2" fillId="0" borderId="49" xfId="13" applyFont="1" applyBorder="1" applyAlignment="1">
      <alignment horizontal="left" vertical="top" wrapText="1"/>
    </xf>
    <xf numFmtId="0" fontId="0" fillId="4" borderId="9" xfId="0" applyFill="1" applyBorder="1" applyAlignment="1">
      <alignment horizontal="left"/>
    </xf>
    <xf numFmtId="0" fontId="2" fillId="4" borderId="10" xfId="0" applyFont="1" applyFill="1" applyBorder="1" applyAlignment="1">
      <alignment horizontal="left"/>
    </xf>
    <xf numFmtId="0" fontId="12" fillId="4" borderId="8" xfId="0" applyFont="1" applyFill="1" applyBorder="1" applyAlignment="1">
      <alignment horizontal="left"/>
    </xf>
    <xf numFmtId="0" fontId="11" fillId="3" borderId="2" xfId="0" applyFont="1" applyFill="1" applyBorder="1" applyAlignment="1" applyProtection="1">
      <alignment horizontal="left"/>
      <protection locked="0"/>
    </xf>
    <xf numFmtId="0" fontId="11" fillId="3" borderId="8" xfId="0" applyFont="1" applyFill="1" applyBorder="1" applyAlignment="1" applyProtection="1">
      <alignment horizontal="left"/>
      <protection locked="0"/>
    </xf>
    <xf numFmtId="0" fontId="2" fillId="4" borderId="4" xfId="13" applyFont="1" applyFill="1" applyBorder="1" applyAlignment="1">
      <alignment horizontal="left" vertical="top"/>
    </xf>
    <xf numFmtId="0" fontId="2" fillId="4" borderId="2" xfId="13" applyFont="1" applyFill="1" applyBorder="1" applyAlignment="1">
      <alignment horizontal="left" vertical="top"/>
    </xf>
    <xf numFmtId="175" fontId="2" fillId="3" borderId="2" xfId="13" applyNumberFormat="1" applyFont="1" applyFill="1" applyBorder="1" applyAlignment="1" applyProtection="1">
      <alignment horizontal="left" vertical="center" wrapText="1"/>
      <protection locked="0"/>
    </xf>
    <xf numFmtId="175" fontId="2" fillId="3" borderId="8" xfId="13" applyNumberFormat="1" applyFont="1" applyFill="1" applyBorder="1" applyAlignment="1" applyProtection="1">
      <alignment horizontal="left" vertical="center" wrapText="1"/>
      <protection locked="0"/>
    </xf>
    <xf numFmtId="0" fontId="12" fillId="4" borderId="18" xfId="13" applyFont="1" applyFill="1" applyBorder="1" applyAlignment="1">
      <alignment horizontal="left" vertical="top"/>
    </xf>
    <xf numFmtId="0" fontId="12" fillId="4" borderId="14" xfId="13" applyFont="1" applyFill="1" applyBorder="1" applyAlignment="1">
      <alignment horizontal="left" vertical="top"/>
    </xf>
    <xf numFmtId="0" fontId="12" fillId="4" borderId="19" xfId="13" applyFont="1" applyFill="1" applyBorder="1" applyAlignment="1">
      <alignment horizontal="left" vertical="top"/>
    </xf>
    <xf numFmtId="0" fontId="2" fillId="4" borderId="4" xfId="13" applyFont="1" applyFill="1" applyBorder="1" applyAlignment="1">
      <alignment horizontal="left" vertical="top" wrapText="1"/>
    </xf>
    <xf numFmtId="0" fontId="2" fillId="4" borderId="2" xfId="13" applyFont="1" applyFill="1" applyBorder="1" applyAlignment="1">
      <alignment horizontal="left" vertical="top" wrapText="1"/>
    </xf>
    <xf numFmtId="0" fontId="38" fillId="4" borderId="61" xfId="0" applyFont="1" applyFill="1" applyBorder="1" applyAlignment="1">
      <alignment horizontal="left" vertical="top" wrapText="1"/>
    </xf>
    <xf numFmtId="0" fontId="38" fillId="4" borderId="32" xfId="0" applyFont="1" applyFill="1" applyBorder="1" applyAlignment="1">
      <alignment horizontal="left" vertical="top" wrapText="1"/>
    </xf>
    <xf numFmtId="0" fontId="38" fillId="4" borderId="48" xfId="0" applyFont="1" applyFill="1" applyBorder="1" applyAlignment="1">
      <alignment horizontal="left" vertical="top" wrapText="1"/>
    </xf>
    <xf numFmtId="0" fontId="39" fillId="4" borderId="67" xfId="0" applyFont="1" applyFill="1" applyBorder="1" applyAlignment="1">
      <alignment horizontal="left" vertical="top" wrapText="1"/>
    </xf>
    <xf numFmtId="0" fontId="39" fillId="4" borderId="64" xfId="0" applyFont="1" applyFill="1" applyBorder="1" applyAlignment="1">
      <alignment horizontal="left" vertical="top" wrapText="1"/>
    </xf>
    <xf numFmtId="0" fontId="39" fillId="4" borderId="70" xfId="0" applyFont="1" applyFill="1" applyBorder="1" applyAlignment="1">
      <alignment horizontal="left" vertical="top" wrapText="1"/>
    </xf>
    <xf numFmtId="0" fontId="39" fillId="4" borderId="63" xfId="0" applyFont="1" applyFill="1" applyBorder="1" applyAlignment="1">
      <alignment horizontal="left" vertical="top" wrapText="1"/>
    </xf>
    <xf numFmtId="0" fontId="39" fillId="4" borderId="16" xfId="0" applyFont="1" applyFill="1" applyBorder="1" applyAlignment="1">
      <alignment horizontal="left" vertical="top" wrapText="1"/>
    </xf>
    <xf numFmtId="0" fontId="39" fillId="4" borderId="17" xfId="0" applyFont="1" applyFill="1" applyBorder="1" applyAlignment="1">
      <alignment horizontal="left" vertical="top" wrapText="1"/>
    </xf>
    <xf numFmtId="0" fontId="39" fillId="4" borderId="53" xfId="0" applyFont="1" applyFill="1" applyBorder="1" applyAlignment="1">
      <alignment horizontal="left" vertical="top" wrapText="1"/>
    </xf>
    <xf numFmtId="0" fontId="39" fillId="4" borderId="50" xfId="0" applyFont="1" applyFill="1" applyBorder="1" applyAlignment="1">
      <alignment horizontal="left" vertical="top" wrapText="1"/>
    </xf>
    <xf numFmtId="0" fontId="39" fillId="4" borderId="41" xfId="0" applyFont="1" applyFill="1" applyBorder="1" applyAlignment="1">
      <alignment horizontal="left" vertical="top" wrapText="1"/>
    </xf>
    <xf numFmtId="0" fontId="12" fillId="6" borderId="18" xfId="13" applyFont="1" applyFill="1" applyBorder="1" applyAlignment="1">
      <alignment horizontal="center" vertical="top"/>
    </xf>
    <xf numFmtId="0" fontId="12" fillId="6" borderId="14" xfId="13" applyFont="1" applyFill="1" applyBorder="1" applyAlignment="1">
      <alignment horizontal="center" vertical="top"/>
    </xf>
    <xf numFmtId="0" fontId="12" fillId="6" borderId="19" xfId="13" applyFont="1" applyFill="1" applyBorder="1" applyAlignment="1">
      <alignment horizontal="center" vertical="top"/>
    </xf>
    <xf numFmtId="0" fontId="29" fillId="4" borderId="4" xfId="13" applyFont="1" applyFill="1" applyBorder="1" applyAlignment="1">
      <alignment horizontal="left" vertical="top"/>
    </xf>
    <xf numFmtId="0" fontId="29" fillId="4" borderId="2" xfId="13" applyFont="1" applyFill="1" applyBorder="1" applyAlignment="1">
      <alignment horizontal="left" vertical="top"/>
    </xf>
    <xf numFmtId="0" fontId="0" fillId="4" borderId="24" xfId="13" applyFont="1" applyFill="1" applyBorder="1" applyAlignment="1">
      <alignment horizontal="left" vertical="top" wrapText="1"/>
    </xf>
    <xf numFmtId="0" fontId="2" fillId="4" borderId="0" xfId="13" applyFont="1" applyFill="1" applyAlignment="1">
      <alignment horizontal="left" vertical="top" wrapText="1"/>
    </xf>
    <xf numFmtId="0" fontId="2" fillId="4" borderId="23" xfId="13" applyFont="1" applyFill="1" applyBorder="1" applyAlignment="1">
      <alignment horizontal="left" vertical="top" wrapText="1"/>
    </xf>
    <xf numFmtId="0" fontId="1" fillId="0" borderId="27" xfId="13" quotePrefix="1" applyFont="1" applyBorder="1" applyAlignment="1">
      <alignment horizontal="left" vertical="top" wrapText="1"/>
    </xf>
    <xf numFmtId="0" fontId="2" fillId="0" borderId="50" xfId="13" applyFont="1" applyBorder="1" applyAlignment="1">
      <alignment horizontal="left" vertical="top" wrapText="1"/>
    </xf>
    <xf numFmtId="0" fontId="2" fillId="0" borderId="51" xfId="13" applyFont="1" applyBorder="1" applyAlignment="1">
      <alignment horizontal="left" vertical="top" wrapText="1"/>
    </xf>
    <xf numFmtId="0" fontId="12" fillId="0" borderId="20" xfId="13" applyFont="1" applyBorder="1" applyAlignment="1">
      <alignment horizontal="left" vertical="top" wrapText="1"/>
    </xf>
    <xf numFmtId="0" fontId="12" fillId="0" borderId="21" xfId="13" applyFont="1" applyBorder="1" applyAlignment="1">
      <alignment horizontal="left" vertical="top" wrapText="1"/>
    </xf>
    <xf numFmtId="0" fontId="12" fillId="4" borderId="24" xfId="13" applyFont="1" applyFill="1" applyBorder="1" applyAlignment="1">
      <alignment horizontal="left" vertical="top"/>
    </xf>
    <xf numFmtId="0" fontId="12" fillId="4" borderId="0" xfId="13" applyFont="1" applyFill="1" applyAlignment="1">
      <alignment horizontal="left" vertical="top"/>
    </xf>
    <xf numFmtId="0" fontId="12" fillId="4" borderId="18" xfId="13" applyFont="1" applyFill="1" applyBorder="1" applyAlignment="1">
      <alignment horizontal="left" vertical="center"/>
    </xf>
    <xf numFmtId="0" fontId="12" fillId="4" borderId="14" xfId="13" applyFont="1" applyFill="1" applyBorder="1" applyAlignment="1">
      <alignment horizontal="left" vertical="center"/>
    </xf>
    <xf numFmtId="0" fontId="12" fillId="4" borderId="19" xfId="13" applyFont="1" applyFill="1" applyBorder="1" applyAlignment="1">
      <alignment horizontal="left" vertical="center"/>
    </xf>
    <xf numFmtId="0" fontId="1" fillId="4" borderId="56" xfId="13" applyFont="1" applyFill="1" applyBorder="1" applyAlignment="1">
      <alignment horizontal="left" vertical="top" wrapText="1"/>
    </xf>
    <xf numFmtId="0" fontId="2" fillId="4" borderId="29" xfId="13" applyFont="1" applyFill="1" applyBorder="1" applyAlignment="1">
      <alignment horizontal="left" vertical="top" wrapText="1"/>
    </xf>
    <xf numFmtId="0" fontId="1" fillId="3" borderId="29" xfId="13" applyFont="1" applyFill="1" applyBorder="1" applyAlignment="1" applyProtection="1">
      <alignment horizontal="left" vertical="top" wrapText="1"/>
      <protection locked="0"/>
    </xf>
    <xf numFmtId="0" fontId="2" fillId="3" borderId="29" xfId="13" applyFont="1" applyFill="1" applyBorder="1" applyAlignment="1" applyProtection="1">
      <alignment horizontal="left" vertical="top" wrapText="1"/>
      <protection locked="0"/>
    </xf>
    <xf numFmtId="0" fontId="2" fillId="3" borderId="68" xfId="13" applyFont="1" applyFill="1" applyBorder="1" applyAlignment="1" applyProtection="1">
      <alignment horizontal="left" vertical="top" wrapText="1"/>
      <protection locked="0"/>
    </xf>
    <xf numFmtId="0" fontId="1" fillId="4" borderId="24" xfId="13" applyFont="1" applyFill="1" applyBorder="1" applyAlignment="1">
      <alignment horizontal="left" vertical="top" wrapText="1"/>
    </xf>
    <xf numFmtId="0" fontId="2" fillId="6" borderId="36" xfId="13" applyFont="1" applyFill="1" applyBorder="1" applyAlignment="1">
      <alignment horizontal="center" vertical="center"/>
    </xf>
    <xf numFmtId="0" fontId="2" fillId="6" borderId="3" xfId="13" applyFont="1" applyFill="1" applyBorder="1" applyAlignment="1">
      <alignment horizontal="center" vertical="center"/>
    </xf>
    <xf numFmtId="0" fontId="2" fillId="4" borderId="63" xfId="13" applyFont="1" applyFill="1" applyBorder="1" applyAlignment="1">
      <alignment horizontal="left" vertical="top"/>
    </xf>
    <xf numFmtId="0" fontId="2" fillId="4" borderId="16" xfId="13" applyFont="1" applyFill="1" applyBorder="1" applyAlignment="1">
      <alignment horizontal="left" vertical="top"/>
    </xf>
    <xf numFmtId="0" fontId="2" fillId="4" borderId="17" xfId="13" applyFont="1" applyFill="1" applyBorder="1" applyAlignment="1">
      <alignment horizontal="left" vertical="top"/>
    </xf>
    <xf numFmtId="0" fontId="2" fillId="3" borderId="15" xfId="13" applyFont="1" applyFill="1" applyBorder="1" applyAlignment="1" applyProtection="1">
      <alignment horizontal="left" vertical="center" wrapText="1"/>
      <protection locked="0"/>
    </xf>
    <xf numFmtId="0" fontId="2" fillId="3" borderId="16" xfId="13" applyFont="1" applyFill="1" applyBorder="1" applyAlignment="1" applyProtection="1">
      <alignment horizontal="left" vertical="center" wrapText="1"/>
      <protection locked="0"/>
    </xf>
    <xf numFmtId="0" fontId="2" fillId="3" borderId="49" xfId="13" applyFont="1" applyFill="1" applyBorder="1" applyAlignment="1" applyProtection="1">
      <alignment horizontal="left" vertical="center" wrapText="1"/>
      <protection locked="0"/>
    </xf>
    <xf numFmtId="0" fontId="2" fillId="4" borderId="16" xfId="13" applyFont="1" applyFill="1" applyBorder="1" applyAlignment="1">
      <alignment horizontal="left" vertical="top" wrapText="1"/>
    </xf>
    <xf numFmtId="0" fontId="2" fillId="3" borderId="15" xfId="13" applyFont="1" applyFill="1" applyBorder="1" applyAlignment="1" applyProtection="1">
      <alignment horizontal="left" vertical="center"/>
      <protection locked="0"/>
    </xf>
    <xf numFmtId="0" fontId="2" fillId="3" borderId="16" xfId="13" applyFont="1" applyFill="1" applyBorder="1" applyAlignment="1" applyProtection="1">
      <alignment horizontal="left" vertical="center"/>
      <protection locked="0"/>
    </xf>
    <xf numFmtId="0" fontId="2" fillId="3" borderId="49" xfId="13" applyFont="1" applyFill="1" applyBorder="1" applyAlignment="1" applyProtection="1">
      <alignment horizontal="left" vertical="center"/>
      <protection locked="0"/>
    </xf>
    <xf numFmtId="0" fontId="2" fillId="3" borderId="27" xfId="13" applyFont="1" applyFill="1" applyBorder="1" applyAlignment="1" applyProtection="1">
      <alignment horizontal="left" vertical="center" wrapText="1"/>
      <protection locked="0"/>
    </xf>
    <xf numFmtId="0" fontId="2" fillId="3" borderId="50" xfId="13" applyFont="1" applyFill="1" applyBorder="1" applyAlignment="1" applyProtection="1">
      <alignment horizontal="left" vertical="center" wrapText="1"/>
      <protection locked="0"/>
    </xf>
    <xf numFmtId="0" fontId="2" fillId="3" borderId="51" xfId="13" applyFont="1" applyFill="1" applyBorder="1" applyAlignment="1" applyProtection="1">
      <alignment horizontal="left" vertical="center" wrapText="1"/>
      <protection locked="0"/>
    </xf>
    <xf numFmtId="0" fontId="12" fillId="4" borderId="48" xfId="13" applyFont="1" applyFill="1" applyBorder="1" applyAlignment="1">
      <alignment horizontal="left" vertical="top"/>
    </xf>
    <xf numFmtId="0" fontId="45" fillId="0" borderId="24" xfId="18" applyBorder="1" applyProtection="1"/>
    <xf numFmtId="0" fontId="45" fillId="0" borderId="0" xfId="18" applyBorder="1" applyProtection="1"/>
    <xf numFmtId="0" fontId="45" fillId="0" borderId="23" xfId="18" applyBorder="1" applyProtection="1"/>
    <xf numFmtId="0" fontId="2" fillId="4" borderId="56" xfId="13" applyFont="1" applyFill="1" applyBorder="1" applyAlignment="1">
      <alignment horizontal="left" vertical="top"/>
    </xf>
    <xf numFmtId="0" fontId="2" fillId="4" borderId="29" xfId="13" applyFont="1" applyFill="1" applyBorder="1" applyAlignment="1">
      <alignment horizontal="left" vertical="top"/>
    </xf>
    <xf numFmtId="0" fontId="2" fillId="4" borderId="68" xfId="13" applyFont="1" applyFill="1" applyBorder="1" applyAlignment="1">
      <alignment horizontal="left" vertical="top"/>
    </xf>
    <xf numFmtId="0" fontId="45" fillId="0" borderId="57" xfId="18" applyBorder="1" applyAlignment="1" applyProtection="1">
      <alignment horizontal="left"/>
    </xf>
    <xf numFmtId="0" fontId="22" fillId="0" borderId="26" xfId="14" applyFont="1" applyBorder="1" applyAlignment="1" applyProtection="1">
      <alignment horizontal="left"/>
    </xf>
    <xf numFmtId="0" fontId="22" fillId="0" borderId="69" xfId="14" applyFont="1" applyBorder="1" applyAlignment="1" applyProtection="1">
      <alignment horizontal="left"/>
    </xf>
    <xf numFmtId="0" fontId="2" fillId="4" borderId="56" xfId="13" applyFont="1" applyFill="1" applyBorder="1" applyAlignment="1">
      <alignment horizontal="left" vertical="top" wrapText="1"/>
    </xf>
    <xf numFmtId="0" fontId="2" fillId="4" borderId="68" xfId="13" applyFont="1" applyFill="1" applyBorder="1" applyAlignment="1">
      <alignment horizontal="left" vertical="top" wrapText="1"/>
    </xf>
    <xf numFmtId="0" fontId="45" fillId="4" borderId="57" xfId="18" applyFill="1" applyBorder="1" applyAlignment="1" applyProtection="1">
      <alignment horizontal="left" vertical="top"/>
    </xf>
    <xf numFmtId="0" fontId="45" fillId="4" borderId="26" xfId="18" applyFill="1" applyBorder="1" applyAlignment="1" applyProtection="1">
      <alignment horizontal="left" vertical="top"/>
    </xf>
    <xf numFmtId="0" fontId="45" fillId="4" borderId="69" xfId="18" applyFill="1" applyBorder="1" applyAlignment="1" applyProtection="1">
      <alignment horizontal="left" vertical="top"/>
    </xf>
    <xf numFmtId="0" fontId="0" fillId="4" borderId="59" xfId="13" applyFont="1" applyFill="1" applyBorder="1" applyAlignment="1">
      <alignment horizontal="left" vertical="top"/>
    </xf>
    <xf numFmtId="0" fontId="2" fillId="4" borderId="62" xfId="13" applyFont="1" applyFill="1" applyBorder="1" applyAlignment="1">
      <alignment horizontal="left" vertical="top"/>
    </xf>
    <xf numFmtId="0" fontId="2" fillId="4" borderId="63" xfId="13" applyFont="1" applyFill="1" applyBorder="1" applyAlignment="1">
      <alignment horizontal="left"/>
    </xf>
    <xf numFmtId="0" fontId="2" fillId="4" borderId="16" xfId="13" applyFont="1" applyFill="1" applyBorder="1" applyAlignment="1">
      <alignment horizontal="left"/>
    </xf>
    <xf numFmtId="0" fontId="2" fillId="4" borderId="17" xfId="13" applyFont="1" applyFill="1" applyBorder="1" applyAlignment="1">
      <alignment horizontal="left"/>
    </xf>
    <xf numFmtId="0" fontId="2" fillId="0" borderId="67" xfId="13" applyFont="1" applyBorder="1" applyAlignment="1">
      <alignment horizontal="left" vertical="top" wrapText="1"/>
    </xf>
    <xf numFmtId="0" fontId="2" fillId="0" borderId="64" xfId="13" applyFont="1" applyBorder="1" applyAlignment="1">
      <alignment horizontal="left" vertical="top" wrapText="1"/>
    </xf>
    <xf numFmtId="0" fontId="2" fillId="0" borderId="70" xfId="13" applyFont="1" applyBorder="1" applyAlignment="1">
      <alignment horizontal="left" vertical="top" wrapText="1"/>
    </xf>
    <xf numFmtId="0" fontId="2" fillId="3" borderId="55" xfId="13" applyFont="1" applyFill="1" applyBorder="1" applyAlignment="1" applyProtection="1">
      <alignment horizontal="left" vertical="center"/>
      <protection locked="0"/>
    </xf>
    <xf numFmtId="0" fontId="2" fillId="3" borderId="64" xfId="13" applyFont="1" applyFill="1" applyBorder="1" applyAlignment="1" applyProtection="1">
      <alignment horizontal="left" vertical="center"/>
      <protection locked="0"/>
    </xf>
    <xf numFmtId="0" fontId="2" fillId="3" borderId="65" xfId="13" applyFont="1" applyFill="1" applyBorder="1" applyAlignment="1" applyProtection="1">
      <alignment horizontal="left" vertical="center"/>
      <protection locked="0"/>
    </xf>
    <xf numFmtId="0" fontId="1" fillId="4" borderId="63" xfId="13" applyFont="1" applyFill="1" applyBorder="1" applyAlignment="1">
      <alignment horizontal="left" vertical="top" wrapText="1"/>
    </xf>
    <xf numFmtId="0" fontId="2" fillId="0" borderId="63" xfId="13" applyFont="1" applyBorder="1" applyAlignment="1">
      <alignment horizontal="left" vertical="top" wrapText="1"/>
    </xf>
    <xf numFmtId="0" fontId="2" fillId="4" borderId="57" xfId="13" applyFont="1" applyFill="1" applyBorder="1" applyAlignment="1">
      <alignment horizontal="left" vertical="top" wrapText="1"/>
    </xf>
    <xf numFmtId="0" fontId="2" fillId="4" borderId="26" xfId="13" applyFont="1" applyFill="1" applyBorder="1" applyAlignment="1">
      <alignment horizontal="left" vertical="top" wrapText="1"/>
    </xf>
    <xf numFmtId="0" fontId="2" fillId="3" borderId="26" xfId="13" applyFont="1" applyFill="1" applyBorder="1" applyAlignment="1" applyProtection="1">
      <alignment horizontal="left" vertical="center" wrapText="1"/>
      <protection locked="0"/>
    </xf>
    <xf numFmtId="0" fontId="2" fillId="3" borderId="69" xfId="13" applyFont="1" applyFill="1" applyBorder="1" applyAlignment="1" applyProtection="1">
      <alignment horizontal="left" vertical="center" wrapText="1"/>
      <protection locked="0"/>
    </xf>
    <xf numFmtId="0" fontId="2" fillId="4" borderId="9" xfId="13" applyFont="1" applyFill="1" applyBorder="1" applyAlignment="1">
      <alignment horizontal="left" vertical="top" wrapText="1"/>
    </xf>
    <xf numFmtId="0" fontId="2" fillId="4" borderId="10" xfId="13" applyFont="1" applyFill="1" applyBorder="1" applyAlignment="1">
      <alignment horizontal="left" vertical="top" wrapText="1"/>
    </xf>
    <xf numFmtId="0" fontId="2" fillId="3" borderId="10" xfId="13" applyFont="1" applyFill="1" applyBorder="1" applyAlignment="1" applyProtection="1">
      <alignment horizontal="left" vertical="center" wrapText="1"/>
      <protection locked="0"/>
    </xf>
    <xf numFmtId="0" fontId="2" fillId="3" borderId="11" xfId="13" applyFont="1" applyFill="1" applyBorder="1" applyAlignment="1" applyProtection="1">
      <alignment horizontal="left" vertical="center" wrapText="1"/>
      <protection locked="0"/>
    </xf>
    <xf numFmtId="0" fontId="0" fillId="3" borderId="29" xfId="13" applyFont="1" applyFill="1" applyBorder="1" applyAlignment="1" applyProtection="1">
      <alignment horizontal="left" vertical="center" wrapText="1"/>
      <protection locked="0"/>
    </xf>
    <xf numFmtId="0" fontId="2" fillId="3" borderId="29" xfId="13" applyFont="1" applyFill="1" applyBorder="1" applyAlignment="1" applyProtection="1">
      <alignment horizontal="left" vertical="center" wrapText="1"/>
      <protection locked="0"/>
    </xf>
    <xf numFmtId="0" fontId="2" fillId="3" borderId="68" xfId="13" applyFont="1" applyFill="1" applyBorder="1" applyAlignment="1" applyProtection="1">
      <alignment horizontal="left" vertical="center" wrapText="1"/>
      <protection locked="0"/>
    </xf>
    <xf numFmtId="0" fontId="1" fillId="4" borderId="29" xfId="13" applyFont="1" applyFill="1" applyBorder="1" applyAlignment="1">
      <alignment horizontal="left" vertical="top" wrapText="1"/>
    </xf>
    <xf numFmtId="0" fontId="1" fillId="3" borderId="29" xfId="13" applyFont="1" applyFill="1" applyBorder="1" applyAlignment="1" applyProtection="1">
      <alignment horizontal="left" vertical="center" wrapText="1"/>
      <protection locked="0"/>
    </xf>
    <xf numFmtId="0" fontId="1" fillId="3" borderId="68" xfId="13" applyFont="1" applyFill="1" applyBorder="1" applyAlignment="1" applyProtection="1">
      <alignment horizontal="left" vertical="center" wrapText="1"/>
      <protection locked="0"/>
    </xf>
    <xf numFmtId="0" fontId="2" fillId="4" borderId="18" xfId="13" applyFont="1" applyFill="1" applyBorder="1" applyAlignment="1">
      <alignment horizontal="left" vertical="top" wrapText="1"/>
    </xf>
    <xf numFmtId="0" fontId="2" fillId="4" borderId="14" xfId="13" applyFont="1" applyFill="1" applyBorder="1" applyAlignment="1">
      <alignment horizontal="left" vertical="top" wrapText="1"/>
    </xf>
    <xf numFmtId="0" fontId="0" fillId="4" borderId="67" xfId="13" applyFont="1" applyFill="1" applyBorder="1" applyAlignment="1">
      <alignment horizontal="left" vertical="top" wrapText="1"/>
    </xf>
    <xf numFmtId="0" fontId="1" fillId="4" borderId="64" xfId="13" applyFont="1" applyFill="1" applyBorder="1" applyAlignment="1">
      <alignment horizontal="left" vertical="top" wrapText="1"/>
    </xf>
    <xf numFmtId="0" fontId="1" fillId="4" borderId="65" xfId="13" applyFont="1" applyFill="1" applyBorder="1" applyAlignment="1">
      <alignment horizontal="left" vertical="top" wrapText="1"/>
    </xf>
    <xf numFmtId="0" fontId="1" fillId="4" borderId="4" xfId="13" applyFont="1" applyFill="1" applyBorder="1" applyAlignment="1">
      <alignment horizontal="left" vertical="top" wrapText="1"/>
    </xf>
    <xf numFmtId="0" fontId="1" fillId="4" borderId="2" xfId="13" applyFont="1" applyFill="1" applyBorder="1" applyAlignment="1">
      <alignment horizontal="left" vertical="top" wrapText="1"/>
    </xf>
    <xf numFmtId="0" fontId="1" fillId="3" borderId="15" xfId="13" applyFont="1" applyFill="1" applyBorder="1" applyAlignment="1" applyProtection="1">
      <alignment horizontal="left" vertical="center" wrapText="1"/>
      <protection locked="0"/>
    </xf>
    <xf numFmtId="0" fontId="1" fillId="3" borderId="49" xfId="13" applyFont="1" applyFill="1" applyBorder="1" applyAlignment="1" applyProtection="1">
      <alignment horizontal="left" vertical="center" wrapText="1"/>
      <protection locked="0"/>
    </xf>
    <xf numFmtId="0" fontId="1" fillId="4" borderId="9" xfId="13" applyFont="1" applyFill="1" applyBorder="1" applyAlignment="1">
      <alignment horizontal="left" vertical="top" wrapText="1"/>
    </xf>
    <xf numFmtId="0" fontId="1" fillId="4" borderId="10" xfId="13" applyFont="1" applyFill="1" applyBorder="1" applyAlignment="1">
      <alignment horizontal="left" vertical="top" wrapText="1"/>
    </xf>
    <xf numFmtId="0" fontId="1" fillId="3" borderId="27" xfId="13" applyFont="1" applyFill="1" applyBorder="1" applyAlignment="1" applyProtection="1">
      <alignment horizontal="left" vertical="center" wrapText="1"/>
      <protection locked="0"/>
    </xf>
    <xf numFmtId="0" fontId="1" fillId="3" borderId="51" xfId="13" applyFont="1" applyFill="1" applyBorder="1" applyAlignment="1" applyProtection="1">
      <alignment horizontal="left" vertical="center" wrapText="1"/>
      <protection locked="0"/>
    </xf>
    <xf numFmtId="0" fontId="2" fillId="4" borderId="53" xfId="13" applyFont="1" applyFill="1" applyBorder="1" applyAlignment="1">
      <alignment horizontal="left" vertical="center"/>
    </xf>
    <xf numFmtId="0" fontId="2" fillId="4" borderId="41" xfId="13" applyFont="1" applyFill="1" applyBorder="1" applyAlignment="1">
      <alignment horizontal="left" vertical="center"/>
    </xf>
    <xf numFmtId="0" fontId="12" fillId="4" borderId="18" xfId="13" applyFont="1" applyFill="1" applyBorder="1" applyAlignment="1">
      <alignment horizontal="left" vertical="top" wrapText="1"/>
    </xf>
    <xf numFmtId="0" fontId="12" fillId="4" borderId="14" xfId="13" applyFont="1" applyFill="1" applyBorder="1" applyAlignment="1">
      <alignment horizontal="left" vertical="top" wrapText="1"/>
    </xf>
    <xf numFmtId="0" fontId="12" fillId="4" borderId="19" xfId="13" applyFont="1" applyFill="1" applyBorder="1" applyAlignment="1">
      <alignment horizontal="left" vertical="top" wrapText="1"/>
    </xf>
    <xf numFmtId="0" fontId="2" fillId="4" borderId="63" xfId="13" applyFont="1" applyFill="1" applyBorder="1" applyAlignment="1">
      <alignment horizontal="left" vertical="center" wrapText="1"/>
    </xf>
    <xf numFmtId="0" fontId="2" fillId="4" borderId="17" xfId="13" applyFont="1" applyFill="1" applyBorder="1" applyAlignment="1">
      <alignment horizontal="left" vertical="center" wrapText="1"/>
    </xf>
    <xf numFmtId="0" fontId="2" fillId="4" borderId="63" xfId="13" applyFont="1" applyFill="1" applyBorder="1" applyAlignment="1">
      <alignment horizontal="left" vertical="center"/>
    </xf>
    <xf numFmtId="0" fontId="2" fillId="4" borderId="17" xfId="13" applyFont="1" applyFill="1" applyBorder="1" applyAlignment="1">
      <alignment horizontal="left" vertical="center"/>
    </xf>
    <xf numFmtId="176" fontId="2" fillId="3" borderId="15" xfId="13" applyNumberFormat="1" applyFont="1" applyFill="1" applyBorder="1" applyAlignment="1" applyProtection="1">
      <alignment horizontal="left" vertical="center" wrapText="1"/>
      <protection locked="0"/>
    </xf>
    <xf numFmtId="176" fontId="2" fillId="3" borderId="16" xfId="13" applyNumberFormat="1" applyFont="1" applyFill="1" applyBorder="1" applyAlignment="1" applyProtection="1">
      <alignment horizontal="left" vertical="center" wrapText="1"/>
      <protection locked="0"/>
    </xf>
    <xf numFmtId="176" fontId="2" fillId="3" borderId="49" xfId="13" applyNumberFormat="1" applyFont="1" applyFill="1" applyBorder="1" applyAlignment="1" applyProtection="1">
      <alignment horizontal="left" vertical="center" wrapText="1"/>
      <protection locked="0"/>
    </xf>
    <xf numFmtId="0" fontId="2" fillId="3" borderId="55" xfId="13" applyFont="1" applyFill="1" applyBorder="1" applyAlignment="1" applyProtection="1">
      <alignment horizontal="left" vertical="center" wrapText="1"/>
      <protection locked="0"/>
    </xf>
    <xf numFmtId="0" fontId="2" fillId="3" borderId="64" xfId="13" applyFont="1" applyFill="1" applyBorder="1" applyAlignment="1" applyProtection="1">
      <alignment horizontal="left" vertical="center" wrapText="1"/>
      <protection locked="0"/>
    </xf>
    <xf numFmtId="0" fontId="2" fillId="3" borderId="65" xfId="13" applyFont="1" applyFill="1" applyBorder="1" applyAlignment="1" applyProtection="1">
      <alignment horizontal="left" vertical="center" wrapText="1"/>
      <protection locked="0"/>
    </xf>
    <xf numFmtId="0" fontId="2" fillId="4" borderId="59" xfId="13" applyFont="1" applyFill="1" applyBorder="1" applyAlignment="1">
      <alignment horizontal="left" vertical="center"/>
    </xf>
    <xf numFmtId="0" fontId="2" fillId="4" borderId="33" xfId="13" applyFont="1" applyFill="1" applyBorder="1" applyAlignment="1">
      <alignment horizontal="left" vertical="center"/>
    </xf>
    <xf numFmtId="0" fontId="22" fillId="3" borderId="54" xfId="14" applyFont="1" applyFill="1" applyBorder="1" applyAlignment="1" applyProtection="1">
      <alignment horizontal="left" vertical="center" wrapText="1"/>
      <protection locked="0"/>
    </xf>
    <xf numFmtId="0" fontId="2" fillId="3" borderId="52" xfId="13" applyFont="1" applyFill="1" applyBorder="1" applyAlignment="1" applyProtection="1">
      <alignment horizontal="left" vertical="center" wrapText="1"/>
      <protection locked="0"/>
    </xf>
    <xf numFmtId="0" fontId="2" fillId="3" borderId="62" xfId="13" applyFont="1" applyFill="1" applyBorder="1" applyAlignment="1" applyProtection="1">
      <alignment horizontal="left" vertical="center" wrapText="1"/>
      <protection locked="0"/>
    </xf>
    <xf numFmtId="0" fontId="12" fillId="4" borderId="5" xfId="13" applyFont="1" applyFill="1" applyBorder="1" applyAlignment="1">
      <alignment horizontal="left" vertical="top" wrapText="1"/>
    </xf>
    <xf numFmtId="0" fontId="12" fillId="4" borderId="6" xfId="13" applyFont="1" applyFill="1" applyBorder="1" applyAlignment="1">
      <alignment horizontal="left" vertical="top" wrapText="1"/>
    </xf>
    <xf numFmtId="0" fontId="12" fillId="4" borderId="7" xfId="13" applyFont="1" applyFill="1" applyBorder="1" applyAlignment="1">
      <alignment horizontal="left" vertical="top" wrapText="1"/>
    </xf>
    <xf numFmtId="0" fontId="27" fillId="0" borderId="0" xfId="13" applyFont="1" applyAlignment="1">
      <alignment horizontal="center" vertical="center"/>
    </xf>
    <xf numFmtId="0" fontId="10" fillId="8" borderId="35" xfId="13" applyFont="1" applyFill="1" applyBorder="1" applyAlignment="1">
      <alignment horizontal="center" vertical="top" wrapText="1"/>
    </xf>
    <xf numFmtId="0" fontId="10" fillId="8" borderId="36" xfId="13" applyFont="1" applyFill="1" applyBorder="1" applyAlignment="1">
      <alignment horizontal="center" vertical="top" wrapText="1"/>
    </xf>
    <xf numFmtId="0" fontId="10" fillId="8" borderId="3" xfId="13" applyFont="1" applyFill="1" applyBorder="1" applyAlignment="1">
      <alignment horizontal="center" vertical="top" wrapText="1"/>
    </xf>
    <xf numFmtId="0" fontId="0" fillId="4" borderId="35" xfId="13" applyFont="1" applyFill="1" applyBorder="1" applyAlignment="1">
      <alignment horizontal="left" vertical="top" wrapText="1"/>
    </xf>
    <xf numFmtId="0" fontId="2" fillId="4" borderId="36" xfId="13" applyFont="1" applyFill="1" applyBorder="1" applyAlignment="1">
      <alignment horizontal="left" vertical="top" wrapText="1"/>
    </xf>
    <xf numFmtId="0" fontId="2" fillId="4" borderId="3" xfId="13" applyFont="1" applyFill="1" applyBorder="1" applyAlignment="1">
      <alignment horizontal="left" vertical="top" wrapText="1"/>
    </xf>
    <xf numFmtId="0" fontId="12" fillId="6" borderId="18" xfId="13" applyFont="1" applyFill="1" applyBorder="1" applyAlignment="1">
      <alignment horizontal="center" vertical="center"/>
    </xf>
    <xf numFmtId="0" fontId="12" fillId="6" borderId="14" xfId="13" applyFont="1" applyFill="1" applyBorder="1" applyAlignment="1">
      <alignment horizontal="center" vertical="center"/>
    </xf>
    <xf numFmtId="0" fontId="12" fillId="6" borderId="19" xfId="13" applyFont="1" applyFill="1" applyBorder="1" applyAlignment="1">
      <alignment horizontal="center" vertical="center"/>
    </xf>
    <xf numFmtId="0" fontId="12" fillId="4" borderId="23" xfId="13" applyFont="1" applyFill="1" applyBorder="1" applyAlignment="1">
      <alignment horizontal="left" vertical="top"/>
    </xf>
    <xf numFmtId="0" fontId="37" fillId="4" borderId="39" xfId="0" applyFont="1" applyFill="1" applyBorder="1" applyAlignment="1">
      <alignment horizontal="left" vertical="center" wrapText="1"/>
    </xf>
    <xf numFmtId="0" fontId="37" fillId="4" borderId="42" xfId="0" applyFont="1" applyFill="1" applyBorder="1" applyAlignment="1">
      <alignment horizontal="left" vertical="center" wrapText="1"/>
    </xf>
    <xf numFmtId="0" fontId="0" fillId="4" borderId="16" xfId="13" applyFont="1" applyFill="1" applyBorder="1" applyAlignment="1">
      <alignment horizontal="left" vertical="top" wrapText="1"/>
    </xf>
    <xf numFmtId="0" fontId="0" fillId="4" borderId="53" xfId="13" applyFont="1" applyFill="1" applyBorder="1" applyAlignment="1">
      <alignment horizontal="left" vertical="top" wrapText="1"/>
    </xf>
    <xf numFmtId="0" fontId="2" fillId="4" borderId="4" xfId="13" applyFont="1" applyFill="1" applyBorder="1" applyAlignment="1">
      <alignment horizontal="left" vertical="center" wrapText="1"/>
    </xf>
    <xf numFmtId="0" fontId="2" fillId="4" borderId="2" xfId="13" applyFont="1" applyFill="1" applyBorder="1" applyAlignment="1">
      <alignment horizontal="left" vertical="center" wrapText="1"/>
    </xf>
    <xf numFmtId="0" fontId="2" fillId="3" borderId="2" xfId="13" applyFont="1" applyFill="1" applyBorder="1" applyAlignment="1" applyProtection="1">
      <alignment horizontal="left" vertical="center"/>
      <protection locked="0"/>
    </xf>
    <xf numFmtId="0" fontId="2" fillId="3" borderId="8" xfId="13" applyFont="1" applyFill="1" applyBorder="1" applyAlignment="1" applyProtection="1">
      <alignment horizontal="left" vertical="center"/>
      <protection locked="0"/>
    </xf>
    <xf numFmtId="0" fontId="2" fillId="4" borderId="16" xfId="13" applyFont="1" applyFill="1" applyBorder="1" applyAlignment="1">
      <alignment horizontal="left" vertical="center" wrapText="1"/>
    </xf>
    <xf numFmtId="0" fontId="2" fillId="4" borderId="49" xfId="13" applyFont="1" applyFill="1" applyBorder="1" applyAlignment="1">
      <alignment horizontal="left" vertical="center" wrapText="1"/>
    </xf>
    <xf numFmtId="0" fontId="45" fillId="4" borderId="63" xfId="18" applyFill="1" applyBorder="1" applyAlignment="1" applyProtection="1">
      <alignment horizontal="left" vertical="center" wrapText="1"/>
    </xf>
    <xf numFmtId="0" fontId="45" fillId="4" borderId="16" xfId="18" applyFill="1" applyBorder="1" applyAlignment="1" applyProtection="1">
      <alignment horizontal="left" vertical="center" wrapText="1"/>
    </xf>
    <xf numFmtId="0" fontId="45" fillId="4" borderId="49" xfId="18" applyFill="1" applyBorder="1" applyAlignment="1" applyProtection="1">
      <alignment horizontal="left" vertical="center" wrapText="1"/>
    </xf>
    <xf numFmtId="0" fontId="2" fillId="3" borderId="10" xfId="13" applyFont="1" applyFill="1" applyBorder="1" applyAlignment="1" applyProtection="1">
      <alignment horizontal="left" vertical="center"/>
      <protection locked="0"/>
    </xf>
    <xf numFmtId="0" fontId="2" fillId="3" borderId="11" xfId="13" applyFont="1" applyFill="1" applyBorder="1" applyAlignment="1" applyProtection="1">
      <alignment horizontal="left" vertical="center"/>
      <protection locked="0"/>
    </xf>
    <xf numFmtId="0" fontId="18" fillId="0" borderId="36" xfId="13" applyFont="1" applyBorder="1"/>
    <xf numFmtId="0" fontId="12" fillId="6" borderId="35" xfId="13" applyFont="1" applyFill="1" applyBorder="1" applyAlignment="1">
      <alignment horizontal="center"/>
    </xf>
    <xf numFmtId="0" fontId="12" fillId="6" borderId="36" xfId="13" applyFont="1" applyFill="1" applyBorder="1" applyAlignment="1">
      <alignment horizontal="center"/>
    </xf>
    <xf numFmtId="0" fontId="12" fillId="6" borderId="3" xfId="13" applyFont="1" applyFill="1" applyBorder="1" applyAlignment="1">
      <alignment horizontal="center"/>
    </xf>
    <xf numFmtId="0" fontId="12" fillId="4" borderId="35" xfId="13" applyFont="1" applyFill="1" applyBorder="1" applyAlignment="1">
      <alignment vertical="top" wrapText="1"/>
    </xf>
    <xf numFmtId="0" fontId="12" fillId="4" borderId="36" xfId="13" applyFont="1" applyFill="1" applyBorder="1" applyAlignment="1">
      <alignment vertical="top" wrapText="1"/>
    </xf>
    <xf numFmtId="0" fontId="12" fillId="4" borderId="3" xfId="13" applyFont="1" applyFill="1" applyBorder="1" applyAlignment="1">
      <alignment vertical="top" wrapText="1"/>
    </xf>
    <xf numFmtId="174" fontId="2" fillId="3" borderId="15" xfId="17" applyNumberFormat="1" applyFont="1" applyFill="1" applyBorder="1" applyAlignment="1" applyProtection="1">
      <alignment horizontal="right" vertical="center"/>
      <protection locked="0"/>
    </xf>
    <xf numFmtId="174" fontId="2" fillId="3" borderId="49" xfId="17" applyNumberFormat="1" applyFont="1" applyFill="1" applyBorder="1" applyAlignment="1" applyProtection="1">
      <alignment horizontal="right" vertical="center"/>
      <protection locked="0"/>
    </xf>
    <xf numFmtId="0" fontId="12" fillId="4" borderId="53" xfId="13" applyFont="1" applyFill="1" applyBorder="1" applyAlignment="1">
      <alignment horizontal="left"/>
    </xf>
    <xf numFmtId="0" fontId="12" fillId="4" borderId="50" xfId="13" applyFont="1" applyFill="1" applyBorder="1" applyAlignment="1">
      <alignment horizontal="left"/>
    </xf>
    <xf numFmtId="0" fontId="12" fillId="4" borderId="41" xfId="13" applyFont="1" applyFill="1" applyBorder="1" applyAlignment="1">
      <alignment horizontal="left"/>
    </xf>
    <xf numFmtId="174" fontId="2" fillId="4" borderId="27" xfId="17" applyNumberFormat="1" applyFont="1" applyFill="1" applyBorder="1" applyAlignment="1" applyProtection="1">
      <alignment horizontal="right" vertical="center"/>
    </xf>
    <xf numFmtId="174" fontId="2" fillId="4" borderId="51" xfId="17" applyNumberFormat="1" applyFont="1" applyFill="1" applyBorder="1" applyAlignment="1" applyProtection="1">
      <alignment horizontal="right" vertical="center"/>
    </xf>
    <xf numFmtId="0" fontId="27" fillId="0" borderId="21" xfId="13" applyFont="1" applyBorder="1" applyAlignment="1">
      <alignment horizontal="center"/>
    </xf>
    <xf numFmtId="0" fontId="10" fillId="6" borderId="35" xfId="13" applyFont="1" applyFill="1" applyBorder="1" applyAlignment="1">
      <alignment horizontal="center" vertical="top" wrapText="1"/>
    </xf>
    <xf numFmtId="0" fontId="12" fillId="6" borderId="36" xfId="13" applyFont="1" applyFill="1" applyBorder="1" applyAlignment="1">
      <alignment horizontal="center" vertical="top" wrapText="1"/>
    </xf>
    <xf numFmtId="0" fontId="10" fillId="6" borderId="36" xfId="13" applyFont="1" applyFill="1" applyBorder="1" applyAlignment="1">
      <alignment horizontal="center" vertical="top" wrapText="1"/>
    </xf>
    <xf numFmtId="0" fontId="10" fillId="6" borderId="3" xfId="13" applyFont="1" applyFill="1" applyBorder="1" applyAlignment="1">
      <alignment horizontal="center" vertical="top" wrapText="1"/>
    </xf>
    <xf numFmtId="0" fontId="1" fillId="4" borderId="18" xfId="0" applyFont="1" applyFill="1" applyBorder="1" applyAlignment="1">
      <alignment vertical="top" wrapText="1"/>
    </xf>
    <xf numFmtId="0" fontId="1" fillId="4" borderId="14" xfId="0" applyFont="1" applyFill="1" applyBorder="1" applyAlignment="1">
      <alignment vertical="top" wrapText="1"/>
    </xf>
    <xf numFmtId="0" fontId="1" fillId="4" borderId="19" xfId="0" applyFont="1" applyFill="1" applyBorder="1" applyAlignment="1">
      <alignment vertical="top" wrapText="1"/>
    </xf>
    <xf numFmtId="0" fontId="1" fillId="4" borderId="35" xfId="0" applyFont="1" applyFill="1" applyBorder="1" applyAlignment="1">
      <alignment vertical="top" wrapText="1"/>
    </xf>
    <xf numFmtId="0" fontId="1" fillId="4" borderId="36" xfId="0" applyFont="1" applyFill="1" applyBorder="1" applyAlignment="1">
      <alignment vertical="top" wrapText="1"/>
    </xf>
    <xf numFmtId="0" fontId="1" fillId="4" borderId="3" xfId="0" applyFont="1" applyFill="1" applyBorder="1" applyAlignment="1">
      <alignment vertical="top" wrapText="1"/>
    </xf>
    <xf numFmtId="0" fontId="12" fillId="4" borderId="61" xfId="0" applyFont="1" applyFill="1" applyBorder="1"/>
    <xf numFmtId="0" fontId="12" fillId="4" borderId="25" xfId="0" applyFont="1" applyFill="1" applyBorder="1"/>
    <xf numFmtId="0" fontId="12" fillId="4" borderId="31" xfId="0" applyFont="1" applyFill="1" applyBorder="1"/>
    <xf numFmtId="0" fontId="12" fillId="4" borderId="32" xfId="0" applyFont="1" applyFill="1" applyBorder="1"/>
    <xf numFmtId="0" fontId="12" fillId="4" borderId="48" xfId="0" applyFont="1" applyFill="1" applyBorder="1"/>
    <xf numFmtId="0" fontId="12" fillId="4" borderId="53" xfId="13" applyFont="1" applyFill="1" applyBorder="1" applyAlignment="1">
      <alignment horizontal="left" vertical="center"/>
    </xf>
    <xf numFmtId="0" fontId="12" fillId="4" borderId="50" xfId="13" applyFont="1" applyFill="1" applyBorder="1" applyAlignment="1">
      <alignment horizontal="left" vertical="center"/>
    </xf>
    <xf numFmtId="0" fontId="12" fillId="4" borderId="41" xfId="13" applyFont="1" applyFill="1" applyBorder="1" applyAlignment="1">
      <alignment horizontal="left" vertical="center"/>
    </xf>
    <xf numFmtId="0" fontId="12" fillId="4" borderId="61" xfId="13" applyFont="1" applyFill="1" applyBorder="1" applyAlignment="1">
      <alignment horizontal="left"/>
    </xf>
    <xf numFmtId="0" fontId="12" fillId="4" borderId="32" xfId="13" applyFont="1" applyFill="1" applyBorder="1" applyAlignment="1">
      <alignment horizontal="left"/>
    </xf>
    <xf numFmtId="0" fontId="12" fillId="4" borderId="25" xfId="13" applyFont="1" applyFill="1" applyBorder="1" applyAlignment="1">
      <alignment horizontal="left"/>
    </xf>
    <xf numFmtId="0" fontId="12" fillId="4" borderId="31" xfId="13" applyFont="1" applyFill="1" applyBorder="1" applyAlignment="1">
      <alignment horizontal="left"/>
    </xf>
    <xf numFmtId="0" fontId="12" fillId="4" borderId="48" xfId="13" applyFont="1" applyFill="1" applyBorder="1" applyAlignment="1">
      <alignment horizontal="left"/>
    </xf>
    <xf numFmtId="0" fontId="1" fillId="4" borderId="5" xfId="14" applyFont="1" applyFill="1" applyBorder="1" applyAlignment="1" applyProtection="1">
      <alignment horizontal="left" vertical="top" wrapText="1"/>
    </xf>
    <xf numFmtId="0" fontId="1" fillId="4" borderId="6" xfId="14" applyFont="1" applyFill="1" applyBorder="1" applyAlignment="1" applyProtection="1">
      <alignment horizontal="left" vertical="top" wrapText="1"/>
    </xf>
    <xf numFmtId="0" fontId="1" fillId="4" borderId="4" xfId="0" applyFont="1" applyFill="1" applyBorder="1" applyAlignment="1">
      <alignment horizontal="left" vertical="top" wrapText="1"/>
    </xf>
    <xf numFmtId="0" fontId="1" fillId="4" borderId="2" xfId="0" applyFont="1" applyFill="1" applyBorder="1" applyAlignment="1">
      <alignment horizontal="left" vertical="top" wrapText="1"/>
    </xf>
    <xf numFmtId="0" fontId="34" fillId="4" borderId="9" xfId="0" applyFont="1" applyFill="1" applyBorder="1" applyAlignment="1">
      <alignment horizontal="left" vertical="center" wrapText="1"/>
    </xf>
    <xf numFmtId="0" fontId="35" fillId="4" borderId="10" xfId="0" applyFont="1" applyFill="1" applyBorder="1" applyAlignment="1">
      <alignment horizontal="left" vertical="center" wrapText="1"/>
    </xf>
    <xf numFmtId="0" fontId="1" fillId="3" borderId="10"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2" fillId="4" borderId="61" xfId="13" applyFont="1" applyFill="1" applyBorder="1" applyAlignment="1">
      <alignment horizontal="left" vertical="center"/>
    </xf>
    <xf numFmtId="0" fontId="12" fillId="4" borderId="32" xfId="13" applyFont="1" applyFill="1" applyBorder="1" applyAlignment="1">
      <alignment horizontal="left" vertical="center"/>
    </xf>
    <xf numFmtId="0" fontId="12" fillId="4" borderId="25" xfId="13" applyFont="1" applyFill="1" applyBorder="1" applyAlignment="1">
      <alignment horizontal="left" vertical="center"/>
    </xf>
    <xf numFmtId="0" fontId="18" fillId="4" borderId="0" xfId="13" applyFont="1" applyFill="1" applyAlignment="1">
      <alignment horizontal="center"/>
    </xf>
    <xf numFmtId="0" fontId="12" fillId="4" borderId="9" xfId="0" applyFont="1" applyFill="1" applyBorder="1" applyAlignment="1">
      <alignment vertical="center" wrapText="1"/>
    </xf>
    <xf numFmtId="0" fontId="12" fillId="4" borderId="10" xfId="0" applyFont="1" applyFill="1" applyBorder="1" applyAlignment="1">
      <alignment vertical="center" wrapText="1"/>
    </xf>
    <xf numFmtId="44" fontId="1" fillId="3" borderId="10" xfId="17" applyFont="1" applyFill="1" applyBorder="1" applyAlignment="1" applyProtection="1">
      <alignment horizontal="left" vertical="center" wrapText="1"/>
    </xf>
    <xf numFmtId="44" fontId="1" fillId="3" borderId="11" xfId="17" applyFont="1" applyFill="1" applyBorder="1" applyAlignment="1" applyProtection="1">
      <alignment horizontal="left" vertical="center" wrapText="1"/>
    </xf>
    <xf numFmtId="0" fontId="12" fillId="6" borderId="39" xfId="0" applyFont="1" applyFill="1" applyBorder="1" applyAlignment="1">
      <alignment horizontal="center" vertical="center"/>
    </xf>
    <xf numFmtId="0" fontId="12" fillId="6" borderId="42" xfId="0" applyFont="1" applyFill="1" applyBorder="1" applyAlignment="1">
      <alignment horizontal="center" vertical="center"/>
    </xf>
    <xf numFmtId="0" fontId="12" fillId="6" borderId="40" xfId="0" applyFont="1" applyFill="1" applyBorder="1" applyAlignment="1">
      <alignment horizontal="center" vertical="center"/>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18" fillId="0" borderId="21" xfId="13" applyFont="1" applyBorder="1"/>
    <xf numFmtId="44" fontId="1" fillId="3" borderId="10" xfId="17" applyFont="1" applyFill="1" applyBorder="1" applyAlignment="1" applyProtection="1">
      <alignment vertical="center"/>
      <protection locked="0"/>
    </xf>
    <xf numFmtId="44" fontId="1" fillId="3" borderId="11" xfId="17" applyFont="1" applyFill="1" applyBorder="1" applyAlignment="1" applyProtection="1">
      <alignment vertical="center"/>
      <protection locked="0"/>
    </xf>
    <xf numFmtId="0" fontId="1" fillId="4" borderId="9" xfId="0" applyFont="1" applyFill="1" applyBorder="1" applyAlignment="1">
      <alignment horizontal="left" vertical="top" wrapText="1"/>
    </xf>
    <xf numFmtId="0" fontId="1" fillId="4" borderId="10" xfId="0" applyFont="1" applyFill="1" applyBorder="1" applyAlignment="1">
      <alignment horizontal="left" vertical="top"/>
    </xf>
    <xf numFmtId="0" fontId="1" fillId="4" borderId="63" xfId="0" applyFont="1" applyFill="1" applyBorder="1" applyAlignment="1">
      <alignment vertical="center" wrapText="1"/>
    </xf>
    <xf numFmtId="0" fontId="1" fillId="4" borderId="17" xfId="0" applyFont="1" applyFill="1" applyBorder="1" applyAlignment="1">
      <alignment vertical="center" wrapText="1"/>
    </xf>
    <xf numFmtId="0" fontId="1" fillId="4" borderId="15" xfId="0" applyFont="1" applyFill="1" applyBorder="1" applyAlignment="1">
      <alignment vertical="center" wrapText="1"/>
    </xf>
    <xf numFmtId="0" fontId="1" fillId="4" borderId="16" xfId="0" applyFont="1" applyFill="1" applyBorder="1" applyAlignment="1">
      <alignment vertical="center" wrapText="1"/>
    </xf>
    <xf numFmtId="0" fontId="1" fillId="4" borderId="49" xfId="0" applyFont="1" applyFill="1" applyBorder="1" applyAlignment="1">
      <alignment vertical="center" wrapText="1"/>
    </xf>
    <xf numFmtId="0" fontId="27" fillId="0" borderId="14" xfId="0" applyFont="1" applyBorder="1"/>
    <xf numFmtId="0" fontId="1" fillId="4" borderId="53" xfId="0" applyFont="1" applyFill="1" applyBorder="1"/>
    <xf numFmtId="0" fontId="1" fillId="4" borderId="41" xfId="0" applyFont="1" applyFill="1" applyBorder="1"/>
    <xf numFmtId="0" fontId="1" fillId="4" borderId="27" xfId="0" applyFont="1" applyFill="1" applyBorder="1"/>
    <xf numFmtId="0" fontId="1" fillId="4" borderId="50" xfId="0" applyFont="1" applyFill="1" applyBorder="1"/>
    <xf numFmtId="0" fontId="1" fillId="4" borderId="51" xfId="0" applyFont="1" applyFill="1" applyBorder="1"/>
    <xf numFmtId="0" fontId="12" fillId="4" borderId="5" xfId="0" applyFont="1" applyFill="1" applyBorder="1" applyAlignment="1">
      <alignment horizontal="left" wrapText="1"/>
    </xf>
    <xf numFmtId="0" fontId="12" fillId="4" borderId="6" xfId="0" applyFont="1" applyFill="1" applyBorder="1" applyAlignment="1">
      <alignment horizontal="left" wrapText="1"/>
    </xf>
    <xf numFmtId="174" fontId="12" fillId="4" borderId="6" xfId="0" applyNumberFormat="1" applyFont="1" applyFill="1" applyBorder="1" applyAlignment="1">
      <alignment horizontal="right"/>
    </xf>
    <xf numFmtId="174" fontId="12" fillId="4" borderId="7" xfId="0" applyNumberFormat="1" applyFont="1" applyFill="1" applyBorder="1" applyAlignment="1">
      <alignment horizontal="right"/>
    </xf>
    <xf numFmtId="174" fontId="12" fillId="0" borderId="2" xfId="17" applyNumberFormat="1" applyFont="1" applyFill="1" applyBorder="1" applyAlignment="1" applyProtection="1">
      <alignment horizontal="right"/>
    </xf>
    <xf numFmtId="174" fontId="12" fillId="0" borderId="8" xfId="17" applyNumberFormat="1" applyFont="1" applyFill="1" applyBorder="1" applyAlignment="1" applyProtection="1">
      <alignment horizontal="right"/>
    </xf>
    <xf numFmtId="0" fontId="1" fillId="4" borderId="9" xfId="0" applyFont="1" applyFill="1" applyBorder="1" applyAlignment="1">
      <alignment vertical="top"/>
    </xf>
    <xf numFmtId="0" fontId="1" fillId="4" borderId="10" xfId="0" applyFont="1" applyFill="1" applyBorder="1" applyAlignment="1">
      <alignment vertical="top"/>
    </xf>
    <xf numFmtId="0" fontId="1" fillId="0" borderId="2" xfId="0" applyFont="1" applyBorder="1" applyAlignment="1">
      <alignment horizontal="left"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2" fillId="0" borderId="36" xfId="0" applyFont="1" applyBorder="1" applyAlignment="1">
      <alignment horizontal="left" vertical="center"/>
    </xf>
    <xf numFmtId="0" fontId="12" fillId="0" borderId="3" xfId="0" applyFont="1" applyBorder="1" applyAlignment="1">
      <alignment horizontal="left" vertical="center"/>
    </xf>
    <xf numFmtId="0" fontId="12" fillId="4" borderId="6" xfId="0" applyFont="1" applyFill="1" applyBorder="1" applyAlignment="1">
      <alignment horizontal="left" vertical="center"/>
    </xf>
    <xf numFmtId="0" fontId="12" fillId="4" borderId="7" xfId="0" applyFont="1" applyFill="1" applyBorder="1" applyAlignment="1">
      <alignment horizontal="left" vertical="center"/>
    </xf>
    <xf numFmtId="0" fontId="1" fillId="4" borderId="2" xfId="0" applyFont="1" applyFill="1" applyBorder="1" applyAlignment="1">
      <alignment horizontal="left" vertical="center"/>
    </xf>
    <xf numFmtId="0" fontId="1" fillId="4" borderId="8" xfId="0" applyFont="1" applyFill="1" applyBorder="1" applyAlignment="1">
      <alignment horizontal="left" vertical="center"/>
    </xf>
    <xf numFmtId="0" fontId="1" fillId="0" borderId="39" xfId="0" applyFont="1" applyBorder="1" applyAlignment="1">
      <alignment vertical="top" wrapText="1"/>
    </xf>
    <xf numFmtId="0" fontId="1" fillId="0" borderId="42" xfId="0" applyFont="1" applyBorder="1" applyAlignment="1">
      <alignment vertical="top" wrapText="1"/>
    </xf>
    <xf numFmtId="0" fontId="1" fillId="0" borderId="40" xfId="0" applyFont="1" applyBorder="1" applyAlignment="1">
      <alignment vertical="top" wrapText="1"/>
    </xf>
    <xf numFmtId="0" fontId="18" fillId="0" borderId="14" xfId="0" applyFont="1" applyBorder="1" applyAlignment="1">
      <alignment horizontal="center" vertical="center"/>
    </xf>
    <xf numFmtId="0" fontId="10" fillId="6" borderId="35" xfId="0" applyFont="1" applyFill="1" applyBorder="1" applyAlignment="1">
      <alignment horizontal="center" vertical="center"/>
    </xf>
    <xf numFmtId="0" fontId="10" fillId="6" borderId="36" xfId="0" applyFont="1" applyFill="1" applyBorder="1" applyAlignment="1">
      <alignment horizontal="center" vertical="center"/>
    </xf>
    <xf numFmtId="0" fontId="10" fillId="6" borderId="3" xfId="0" applyFont="1" applyFill="1" applyBorder="1" applyAlignment="1">
      <alignment horizontal="center" vertical="center"/>
    </xf>
    <xf numFmtId="0" fontId="18" fillId="0" borderId="0" xfId="0" applyFont="1" applyAlignment="1">
      <alignment horizontal="center" vertical="center"/>
    </xf>
    <xf numFmtId="0" fontId="12" fillId="0" borderId="6" xfId="0" applyFont="1" applyBorder="1" applyAlignment="1">
      <alignment vertical="center"/>
    </xf>
    <xf numFmtId="0" fontId="12" fillId="0" borderId="7" xfId="0" applyFont="1" applyBorder="1" applyAlignment="1">
      <alignment vertical="center"/>
    </xf>
    <xf numFmtId="0" fontId="39" fillId="4" borderId="2" xfId="5" applyFont="1" applyFill="1" applyBorder="1" applyAlignment="1">
      <alignment horizontal="left" vertical="center"/>
    </xf>
    <xf numFmtId="0" fontId="39" fillId="4" borderId="8" xfId="5" applyFont="1" applyFill="1" applyBorder="1" applyAlignment="1">
      <alignment horizontal="left" vertical="center"/>
    </xf>
    <xf numFmtId="0" fontId="1" fillId="4" borderId="10" xfId="0" applyFont="1" applyFill="1" applyBorder="1" applyAlignment="1">
      <alignment horizontal="left"/>
    </xf>
    <xf numFmtId="0" fontId="1" fillId="4" borderId="11" xfId="0" applyFont="1" applyFill="1" applyBorder="1" applyAlignment="1">
      <alignment horizontal="left"/>
    </xf>
    <xf numFmtId="0" fontId="20" fillId="6" borderId="39" xfId="5" applyFont="1" applyFill="1" applyBorder="1" applyAlignment="1">
      <alignment horizontal="center" vertical="center"/>
    </xf>
    <xf numFmtId="0" fontId="20" fillId="6" borderId="42" xfId="5" applyFont="1" applyFill="1" applyBorder="1" applyAlignment="1">
      <alignment horizontal="center" vertical="center"/>
    </xf>
    <xf numFmtId="0" fontId="20" fillId="6" borderId="40" xfId="5" applyFont="1" applyFill="1" applyBorder="1" applyAlignment="1">
      <alignment horizontal="center" vertical="center"/>
    </xf>
    <xf numFmtId="0" fontId="18" fillId="4" borderId="0" xfId="0" applyFont="1" applyFill="1"/>
    <xf numFmtId="0" fontId="18" fillId="0" borderId="14" xfId="0" applyFont="1" applyBorder="1" applyAlignment="1">
      <alignment vertical="top" wrapText="1"/>
    </xf>
    <xf numFmtId="0" fontId="1" fillId="0" borderId="2" xfId="0" applyFont="1" applyBorder="1" applyAlignment="1">
      <alignment horizontal="left"/>
    </xf>
    <xf numFmtId="0" fontId="1" fillId="0" borderId="8"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1" fillId="0" borderId="2" xfId="0" applyFont="1" applyBorder="1" applyAlignment="1">
      <alignment horizontal="left" vertical="center"/>
    </xf>
    <xf numFmtId="0" fontId="11" fillId="0" borderId="8"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2" fillId="0" borderId="35" xfId="0" applyFont="1" applyBorder="1" applyAlignment="1">
      <alignment horizontal="left" vertical="center"/>
    </xf>
    <xf numFmtId="0" fontId="12" fillId="6" borderId="35" xfId="0" applyFont="1" applyFill="1" applyBorder="1" applyAlignment="1">
      <alignment horizontal="center" vertical="center"/>
    </xf>
    <xf numFmtId="0" fontId="12" fillId="6" borderId="36" xfId="0" applyFont="1" applyFill="1" applyBorder="1" applyAlignment="1">
      <alignment horizontal="center" vertical="center"/>
    </xf>
    <xf numFmtId="0" fontId="12" fillId="6" borderId="3" xfId="0" applyFont="1" applyFill="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 xfId="0" applyFont="1" applyBorder="1" applyAlignment="1">
      <alignment horizontal="left" vertical="center" wrapText="1"/>
    </xf>
    <xf numFmtId="0" fontId="20" fillId="6" borderId="35" xfId="5" applyFont="1" applyFill="1" applyBorder="1" applyAlignment="1">
      <alignment horizontal="center" vertical="center"/>
    </xf>
    <xf numFmtId="0" fontId="20" fillId="6" borderId="36" xfId="5" applyFont="1" applyFill="1" applyBorder="1" applyAlignment="1">
      <alignment horizontal="center" vertical="center"/>
    </xf>
    <xf numFmtId="0" fontId="20" fillId="6" borderId="3" xfId="5" applyFont="1" applyFill="1" applyBorder="1" applyAlignment="1">
      <alignment horizontal="center" vertical="center"/>
    </xf>
    <xf numFmtId="0" fontId="0" fillId="0" borderId="35" xfId="0" applyBorder="1" applyAlignment="1">
      <alignment vertical="top" wrapText="1"/>
    </xf>
    <xf numFmtId="0" fontId="1" fillId="0" borderId="36" xfId="0" applyFont="1" applyBorder="1" applyAlignment="1">
      <alignment vertical="top" wrapText="1"/>
    </xf>
    <xf numFmtId="0" fontId="1" fillId="0" borderId="3" xfId="0" applyFont="1" applyBorder="1" applyAlignment="1">
      <alignment vertical="top" wrapText="1"/>
    </xf>
    <xf numFmtId="0" fontId="12" fillId="6" borderId="18"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19" xfId="0" applyFont="1" applyFill="1" applyBorder="1" applyAlignment="1">
      <alignment horizontal="center" vertical="center"/>
    </xf>
    <xf numFmtId="0" fontId="18" fillId="0" borderId="0" xfId="0" applyFont="1" applyAlignment="1">
      <alignment vertical="center"/>
    </xf>
    <xf numFmtId="0" fontId="18" fillId="0" borderId="36" xfId="0" applyFont="1" applyBorder="1" applyAlignment="1">
      <alignment vertical="center"/>
    </xf>
    <xf numFmtId="0" fontId="11" fillId="0" borderId="2" xfId="0" applyFont="1" applyBorder="1" applyAlignment="1">
      <alignment horizontal="left"/>
    </xf>
    <xf numFmtId="0" fontId="11" fillId="0" borderId="8" xfId="0" applyFont="1" applyBorder="1" applyAlignment="1">
      <alignment horizontal="left"/>
    </xf>
    <xf numFmtId="0" fontId="11" fillId="0" borderId="10" xfId="0" applyFont="1" applyBorder="1" applyAlignment="1">
      <alignment horizontal="left"/>
    </xf>
    <xf numFmtId="0" fontId="11" fillId="0" borderId="11" xfId="0" applyFont="1" applyBorder="1" applyAlignment="1">
      <alignment horizontal="left"/>
    </xf>
    <xf numFmtId="0" fontId="0" fillId="4" borderId="35" xfId="0" applyFill="1" applyBorder="1"/>
    <xf numFmtId="0" fontId="0" fillId="4" borderId="36" xfId="0" applyFill="1" applyBorder="1"/>
    <xf numFmtId="0" fontId="0" fillId="4" borderId="3" xfId="0" applyFill="1" applyBorder="1"/>
    <xf numFmtId="0" fontId="18" fillId="0" borderId="21" xfId="0" applyFont="1" applyBorder="1" applyAlignment="1">
      <alignment vertical="center"/>
    </xf>
    <xf numFmtId="9" fontId="1" fillId="4" borderId="2" xfId="0" applyNumberFormat="1" applyFont="1" applyFill="1" applyBorder="1" applyAlignment="1">
      <alignment horizontal="left" vertical="center"/>
    </xf>
    <xf numFmtId="9" fontId="1" fillId="4" borderId="8" xfId="0" applyNumberFormat="1" applyFont="1" applyFill="1" applyBorder="1" applyAlignment="1">
      <alignment horizontal="left" vertical="center"/>
    </xf>
    <xf numFmtId="0" fontId="27" fillId="0" borderId="21" xfId="13" applyFont="1" applyBorder="1"/>
    <xf numFmtId="9" fontId="1" fillId="0" borderId="10" xfId="0" applyNumberFormat="1" applyFont="1" applyBorder="1" applyAlignment="1">
      <alignment horizontal="left" vertical="center"/>
    </xf>
    <xf numFmtId="9" fontId="1" fillId="0" borderId="11" xfId="0" applyNumberFormat="1" applyFont="1" applyBorder="1" applyAlignment="1">
      <alignment horizontal="left" vertical="center"/>
    </xf>
    <xf numFmtId="0" fontId="12" fillId="4" borderId="6" xfId="0" applyFont="1" applyFill="1" applyBorder="1" applyAlignment="1">
      <alignment horizontal="left"/>
    </xf>
    <xf numFmtId="0" fontId="12" fillId="4" borderId="7" xfId="0" applyFont="1" applyFill="1" applyBorder="1" applyAlignment="1">
      <alignment horizontal="left"/>
    </xf>
    <xf numFmtId="0" fontId="1" fillId="0" borderId="2" xfId="0" applyFont="1" applyBorder="1" applyAlignment="1">
      <alignment vertical="center"/>
    </xf>
    <xf numFmtId="0" fontId="1" fillId="0" borderId="8" xfId="0" applyFont="1" applyBorder="1" applyAlignment="1">
      <alignment vertical="center"/>
    </xf>
    <xf numFmtId="0" fontId="39" fillId="4" borderId="2" xfId="5" applyFont="1" applyFill="1" applyBorder="1" applyAlignment="1">
      <alignment vertical="center"/>
    </xf>
    <xf numFmtId="0" fontId="39" fillId="4" borderId="8" xfId="5" applyFont="1" applyFill="1" applyBorder="1" applyAlignment="1">
      <alignment vertical="center"/>
    </xf>
    <xf numFmtId="0" fontId="1" fillId="4" borderId="10" xfId="0" applyFont="1" applyFill="1" applyBorder="1"/>
    <xf numFmtId="0" fontId="1" fillId="4" borderId="11" xfId="0" applyFont="1" applyFill="1" applyBorder="1"/>
    <xf numFmtId="0" fontId="18" fillId="0" borderId="14" xfId="0" applyFont="1" applyBorder="1" applyAlignment="1">
      <alignment vertical="center"/>
    </xf>
    <xf numFmtId="0" fontId="0" fillId="0" borderId="2" xfId="0" applyBorder="1"/>
    <xf numFmtId="0" fontId="0" fillId="0" borderId="8" xfId="0" applyBorder="1"/>
    <xf numFmtId="0" fontId="0" fillId="0" borderId="10" xfId="0" applyBorder="1"/>
    <xf numFmtId="0" fontId="0" fillId="0" borderId="11" xfId="0" applyBorder="1"/>
    <xf numFmtId="0" fontId="12" fillId="4" borderId="6" xfId="0" applyFont="1" applyFill="1" applyBorder="1" applyAlignment="1">
      <alignment vertical="center"/>
    </xf>
    <xf numFmtId="0" fontId="12" fillId="4" borderId="7" xfId="0" applyFont="1" applyFill="1" applyBorder="1" applyAlignment="1">
      <alignment vertical="center"/>
    </xf>
    <xf numFmtId="0" fontId="0" fillId="4" borderId="36" xfId="0" applyFill="1" applyBorder="1" applyAlignment="1">
      <alignment horizontal="left" wrapText="1"/>
    </xf>
    <xf numFmtId="0" fontId="18" fillId="4" borderId="21" xfId="0" applyFont="1" applyFill="1" applyBorder="1"/>
    <xf numFmtId="0" fontId="0" fillId="0" borderId="36" xfId="0" applyBorder="1" applyAlignment="1">
      <alignment vertical="top" wrapText="1"/>
    </xf>
    <xf numFmtId="0" fontId="0" fillId="0" borderId="3" xfId="0" applyBorder="1" applyAlignment="1">
      <alignment vertical="top" wrapText="1"/>
    </xf>
    <xf numFmtId="0" fontId="12" fillId="4" borderId="7" xfId="0" applyFont="1" applyFill="1" applyBorder="1" applyAlignment="1">
      <alignment horizontal="left" wrapText="1"/>
    </xf>
    <xf numFmtId="2" fontId="11" fillId="0" borderId="2" xfId="0" applyNumberFormat="1" applyFont="1" applyBorder="1" applyAlignment="1">
      <alignment horizontal="left"/>
    </xf>
    <xf numFmtId="2" fontId="11" fillId="0" borderId="8" xfId="0" applyNumberFormat="1" applyFont="1" applyBorder="1" applyAlignment="1">
      <alignment horizontal="left"/>
    </xf>
    <xf numFmtId="9" fontId="11" fillId="0" borderId="2" xfId="0" applyNumberFormat="1" applyFont="1" applyBorder="1" applyAlignment="1">
      <alignment horizontal="left"/>
    </xf>
    <xf numFmtId="9" fontId="11" fillId="0" borderId="8" xfId="0" applyNumberFormat="1" applyFont="1" applyBorder="1" applyAlignment="1">
      <alignment horizontal="left"/>
    </xf>
    <xf numFmtId="0" fontId="11" fillId="4" borderId="2" xfId="0" applyFont="1" applyFill="1" applyBorder="1" applyAlignment="1">
      <alignment horizontal="left"/>
    </xf>
    <xf numFmtId="0" fontId="11" fillId="4" borderId="8" xfId="0" applyFont="1" applyFill="1" applyBorder="1" applyAlignment="1">
      <alignment horizontal="left"/>
    </xf>
    <xf numFmtId="0" fontId="0" fillId="0" borderId="39" xfId="0" applyBorder="1" applyAlignment="1">
      <alignment vertical="top" wrapText="1"/>
    </xf>
    <xf numFmtId="0" fontId="0" fillId="0" borderId="42" xfId="0" applyBorder="1" applyAlignment="1">
      <alignment vertical="top" wrapText="1"/>
    </xf>
    <xf numFmtId="0" fontId="0" fillId="0" borderId="40" xfId="0" applyBorder="1" applyAlignment="1">
      <alignment vertical="top" wrapText="1"/>
    </xf>
    <xf numFmtId="0" fontId="0" fillId="0" borderId="2" xfId="0"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4" borderId="35" xfId="0" applyFill="1" applyBorder="1" applyAlignment="1">
      <alignment horizontal="left" vertical="center"/>
    </xf>
    <xf numFmtId="0" fontId="0" fillId="4" borderId="36" xfId="0" applyFill="1" applyBorder="1" applyAlignment="1">
      <alignment horizontal="left" vertical="center"/>
    </xf>
    <xf numFmtId="0" fontId="0" fillId="4" borderId="38" xfId="0" applyFill="1" applyBorder="1" applyAlignment="1">
      <alignment horizontal="left" vertical="center"/>
    </xf>
    <xf numFmtId="167" fontId="11" fillId="0" borderId="2" xfId="0" applyNumberFormat="1" applyFont="1" applyBorder="1" applyAlignment="1">
      <alignment horizontal="left"/>
    </xf>
    <xf numFmtId="167" fontId="11" fillId="0" borderId="8" xfId="0" applyNumberFormat="1" applyFont="1" applyBorder="1" applyAlignment="1">
      <alignment horizontal="left"/>
    </xf>
    <xf numFmtId="0" fontId="12" fillId="0" borderId="0" xfId="0" applyFont="1" applyAlignment="1">
      <alignment horizontal="left"/>
    </xf>
    <xf numFmtId="167" fontId="11" fillId="0" borderId="10" xfId="0" applyNumberFormat="1" applyFont="1" applyBorder="1" applyAlignment="1">
      <alignment horizontal="left"/>
    </xf>
    <xf numFmtId="167" fontId="11" fillId="0" borderId="11" xfId="0" applyNumberFormat="1" applyFont="1" applyBorder="1" applyAlignment="1">
      <alignment horizontal="left"/>
    </xf>
    <xf numFmtId="0" fontId="11" fillId="0" borderId="14" xfId="0" applyFont="1" applyBorder="1" applyAlignment="1">
      <alignment horizontal="left"/>
    </xf>
    <xf numFmtId="0" fontId="11" fillId="0" borderId="19" xfId="0" applyFont="1" applyBorder="1" applyAlignment="1">
      <alignment horizontal="left"/>
    </xf>
    <xf numFmtId="0" fontId="11" fillId="0" borderId="21" xfId="0" applyFont="1" applyBorder="1" applyAlignment="1">
      <alignment horizontal="left"/>
    </xf>
    <xf numFmtId="0" fontId="11" fillId="0" borderId="22" xfId="0" applyFont="1" applyBorder="1" applyAlignment="1">
      <alignment horizontal="left"/>
    </xf>
    <xf numFmtId="0" fontId="11" fillId="0" borderId="2" xfId="0" applyFont="1" applyBorder="1" applyAlignment="1">
      <alignment horizontal="left" wrapText="1"/>
    </xf>
    <xf numFmtId="0" fontId="11" fillId="0" borderId="8" xfId="0" applyFont="1" applyBorder="1" applyAlignment="1">
      <alignment horizontal="left"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6" borderId="39" xfId="0" applyFont="1" applyFill="1" applyBorder="1" applyAlignment="1">
      <alignment horizontal="center"/>
    </xf>
    <xf numFmtId="0" fontId="12" fillId="6" borderId="42" xfId="0" applyFont="1" applyFill="1" applyBorder="1" applyAlignment="1">
      <alignment horizontal="center"/>
    </xf>
    <xf numFmtId="0" fontId="12" fillId="6" borderId="40" xfId="0" applyFont="1" applyFill="1" applyBorder="1" applyAlignment="1">
      <alignment horizontal="center"/>
    </xf>
    <xf numFmtId="164" fontId="11" fillId="0" borderId="2" xfId="0" applyNumberFormat="1" applyFont="1" applyBorder="1" applyAlignment="1">
      <alignment horizontal="left"/>
    </xf>
    <xf numFmtId="164" fontId="11" fillId="0" borderId="8" xfId="0" applyNumberFormat="1" applyFont="1" applyBorder="1" applyAlignment="1">
      <alignment horizontal="left"/>
    </xf>
    <xf numFmtId="164" fontId="11" fillId="0" borderId="10" xfId="0" applyNumberFormat="1" applyFont="1" applyBorder="1" applyAlignment="1">
      <alignment horizontal="left"/>
    </xf>
    <xf numFmtId="164" fontId="11" fillId="0" borderId="11" xfId="0" applyNumberFormat="1" applyFont="1"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3" xfId="0" applyBorder="1" applyAlignment="1">
      <alignment horizontal="left"/>
    </xf>
    <xf numFmtId="0" fontId="12" fillId="6" borderId="43" xfId="0" applyFont="1" applyFill="1" applyBorder="1" applyAlignment="1">
      <alignment horizontal="center" vertical="center"/>
    </xf>
    <xf numFmtId="0" fontId="12" fillId="6" borderId="34" xfId="0" applyFont="1" applyFill="1" applyBorder="1" applyAlignment="1">
      <alignment horizontal="center" vertical="center"/>
    </xf>
    <xf numFmtId="0" fontId="12" fillId="6" borderId="66" xfId="0" applyFont="1" applyFill="1" applyBorder="1" applyAlignment="1">
      <alignment horizontal="center" vertical="center"/>
    </xf>
    <xf numFmtId="0" fontId="12" fillId="0" borderId="6" xfId="0" applyFont="1" applyBorder="1" applyAlignment="1">
      <alignment horizontal="left"/>
    </xf>
    <xf numFmtId="0" fontId="12" fillId="0" borderId="7" xfId="0" applyFont="1" applyBorder="1" applyAlignment="1">
      <alignment horizontal="left"/>
    </xf>
    <xf numFmtId="0" fontId="0" fillId="0" borderId="10" xfId="0" applyBorder="1" applyAlignment="1">
      <alignment horizontal="left" vertical="top" wrapText="1"/>
    </xf>
    <xf numFmtId="0" fontId="11" fillId="0" borderId="10" xfId="0" applyFont="1" applyBorder="1" applyAlignment="1">
      <alignment horizontal="left" vertical="top"/>
    </xf>
    <xf numFmtId="0" fontId="11" fillId="0" borderId="11" xfId="0" applyFont="1" applyBorder="1" applyAlignment="1">
      <alignment horizontal="left" vertical="top"/>
    </xf>
    <xf numFmtId="0" fontId="18" fillId="0" borderId="0" xfId="0" applyFont="1" applyAlignment="1">
      <alignment horizontal="left"/>
    </xf>
    <xf numFmtId="0" fontId="12" fillId="0" borderId="0" xfId="0" applyFont="1" applyAlignment="1">
      <alignment horizontal="left" vertical="center"/>
    </xf>
    <xf numFmtId="0" fontId="12" fillId="4" borderId="26" xfId="0" applyFont="1" applyFill="1" applyBorder="1" applyAlignment="1">
      <alignment horizontal="left" wrapText="1"/>
    </xf>
    <xf numFmtId="0" fontId="12" fillId="4" borderId="69" xfId="0" applyFont="1" applyFill="1" applyBorder="1" applyAlignment="1">
      <alignment horizontal="left" wrapText="1"/>
    </xf>
    <xf numFmtId="0" fontId="12" fillId="0" borderId="14" xfId="0" applyFont="1" applyBorder="1" applyAlignment="1">
      <alignment horizontal="left"/>
    </xf>
    <xf numFmtId="0" fontId="18" fillId="0" borderId="21" xfId="0" applyFont="1" applyBorder="1" applyAlignment="1">
      <alignment horizontal="left"/>
    </xf>
    <xf numFmtId="0" fontId="18" fillId="0" borderId="22" xfId="0" applyFont="1" applyBorder="1" applyAlignment="1">
      <alignment horizontal="left"/>
    </xf>
    <xf numFmtId="0" fontId="11" fillId="0" borderId="36" xfId="0" applyFont="1" applyBorder="1" applyAlignment="1">
      <alignment horizontal="left"/>
    </xf>
    <xf numFmtId="0" fontId="11" fillId="0" borderId="3" xfId="0" applyFont="1" applyBorder="1" applyAlignment="1">
      <alignment horizontal="left"/>
    </xf>
    <xf numFmtId="0" fontId="11" fillId="0" borderId="0" xfId="0" applyFont="1" applyAlignment="1">
      <alignment horizontal="left"/>
    </xf>
    <xf numFmtId="0" fontId="11" fillId="4" borderId="10" xfId="0" applyFont="1" applyFill="1" applyBorder="1" applyAlignment="1">
      <alignment horizontal="left"/>
    </xf>
    <xf numFmtId="0" fontId="11" fillId="4" borderId="11" xfId="0" applyFont="1" applyFill="1" applyBorder="1" applyAlignment="1">
      <alignment horizontal="left"/>
    </xf>
    <xf numFmtId="0" fontId="11" fillId="0" borderId="2" xfId="0" applyFont="1" applyBorder="1" applyAlignment="1">
      <alignment horizontal="left" vertical="top"/>
    </xf>
    <xf numFmtId="0" fontId="11" fillId="0" borderId="8" xfId="0" applyFont="1" applyBorder="1" applyAlignment="1">
      <alignment horizontal="left" vertical="top"/>
    </xf>
    <xf numFmtId="0" fontId="11" fillId="3" borderId="2" xfId="0" applyFont="1" applyFill="1" applyBorder="1" applyAlignment="1" applyProtection="1">
      <alignment horizontal="left" vertical="top"/>
      <protection locked="0"/>
    </xf>
    <xf numFmtId="0" fontId="11" fillId="3" borderId="8" xfId="0" applyFont="1" applyFill="1" applyBorder="1" applyAlignment="1" applyProtection="1">
      <alignment horizontal="left" vertical="top"/>
      <protection locked="0"/>
    </xf>
    <xf numFmtId="0" fontId="38" fillId="0" borderId="4" xfId="0" applyFont="1" applyBorder="1" applyAlignment="1">
      <alignment horizontal="left" vertical="top"/>
    </xf>
    <xf numFmtId="0" fontId="38" fillId="0" borderId="2" xfId="0" applyFont="1" applyBorder="1" applyAlignment="1">
      <alignment horizontal="left" vertical="top"/>
    </xf>
    <xf numFmtId="0" fontId="38" fillId="0" borderId="8" xfId="0" applyFont="1" applyBorder="1" applyAlignment="1">
      <alignment horizontal="left" vertical="top"/>
    </xf>
    <xf numFmtId="0" fontId="12" fillId="0" borderId="67" xfId="0" applyFont="1" applyBorder="1" applyAlignment="1">
      <alignment horizontal="left" vertical="top"/>
    </xf>
    <xf numFmtId="0" fontId="12" fillId="0" borderId="64" xfId="0" applyFont="1" applyBorder="1" applyAlignment="1">
      <alignment horizontal="left" vertical="top"/>
    </xf>
    <xf numFmtId="0" fontId="12" fillId="0" borderId="70" xfId="0" applyFont="1" applyBorder="1" applyAlignment="1">
      <alignment horizontal="left" vertical="top"/>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38" fillId="0" borderId="4" xfId="0" applyFont="1" applyBorder="1" applyAlignment="1">
      <alignment horizontal="left" vertical="top" wrapText="1"/>
    </xf>
    <xf numFmtId="0" fontId="38" fillId="0" borderId="2" xfId="0" applyFont="1" applyBorder="1" applyAlignment="1">
      <alignment horizontal="left" vertical="top" wrapText="1"/>
    </xf>
    <xf numFmtId="0" fontId="38" fillId="0" borderId="8" xfId="0" applyFont="1" applyBorder="1" applyAlignment="1">
      <alignment horizontal="left" vertical="top" wrapText="1"/>
    </xf>
    <xf numFmtId="167" fontId="11" fillId="0" borderId="2" xfId="0" applyNumberFormat="1" applyFont="1" applyBorder="1" applyAlignment="1">
      <alignment horizontal="left" vertical="top"/>
    </xf>
    <xf numFmtId="167" fontId="11" fillId="0" borderId="8" xfId="0" applyNumberFormat="1" applyFont="1" applyBorder="1" applyAlignment="1">
      <alignment horizontal="left" vertical="top"/>
    </xf>
    <xf numFmtId="170" fontId="12" fillId="0" borderId="29" xfId="0" applyNumberFormat="1" applyFont="1" applyBorder="1" applyAlignment="1">
      <alignment horizontal="left" vertical="top"/>
    </xf>
    <xf numFmtId="170" fontId="12" fillId="0" borderId="68" xfId="0" applyNumberFormat="1" applyFont="1" applyBorder="1" applyAlignment="1">
      <alignment horizontal="left" vertical="top"/>
    </xf>
    <xf numFmtId="0" fontId="38" fillId="0" borderId="5" xfId="0" applyFont="1" applyBorder="1" applyAlignment="1">
      <alignment horizontal="left" vertical="top"/>
    </xf>
    <xf numFmtId="0" fontId="38" fillId="0" borderId="6" xfId="0" applyFont="1" applyBorder="1" applyAlignment="1">
      <alignment horizontal="left" vertical="top"/>
    </xf>
    <xf numFmtId="0" fontId="38" fillId="0" borderId="7" xfId="0" applyFont="1" applyBorder="1" applyAlignment="1">
      <alignment horizontal="left" vertical="top"/>
    </xf>
    <xf numFmtId="0" fontId="39" fillId="0" borderId="4" xfId="0" applyFont="1" applyBorder="1" applyAlignment="1">
      <alignment horizontal="left" vertical="top" wrapText="1"/>
    </xf>
    <xf numFmtId="0" fontId="39" fillId="0" borderId="2" xfId="0" applyFont="1" applyBorder="1" applyAlignment="1">
      <alignment horizontal="left" vertical="top" wrapText="1"/>
    </xf>
    <xf numFmtId="0" fontId="39" fillId="0" borderId="8" xfId="0" applyFont="1" applyBorder="1" applyAlignment="1">
      <alignment horizontal="left" vertical="top" wrapText="1"/>
    </xf>
    <xf numFmtId="0" fontId="18" fillId="0" borderId="0" xfId="0" applyFont="1" applyAlignment="1">
      <alignment vertical="top"/>
    </xf>
    <xf numFmtId="0" fontId="38" fillId="0" borderId="5" xfId="0" applyFont="1" applyBorder="1" applyAlignment="1">
      <alignment horizontal="left" vertical="top" wrapText="1"/>
    </xf>
    <xf numFmtId="0" fontId="38" fillId="0" borderId="6" xfId="0" applyFont="1" applyBorder="1" applyAlignment="1">
      <alignment horizontal="left" vertical="top" wrapText="1"/>
    </xf>
    <xf numFmtId="0" fontId="38" fillId="0" borderId="7" xfId="0" applyFont="1" applyBorder="1" applyAlignment="1">
      <alignment horizontal="left" vertical="top" wrapText="1"/>
    </xf>
    <xf numFmtId="0" fontId="11" fillId="3" borderId="6" xfId="0" applyFont="1" applyFill="1" applyBorder="1" applyAlignment="1" applyProtection="1">
      <alignment horizontal="left" vertical="top"/>
      <protection locked="0"/>
    </xf>
    <xf numFmtId="0" fontId="11" fillId="3" borderId="7" xfId="0" applyFont="1" applyFill="1" applyBorder="1" applyAlignment="1" applyProtection="1">
      <alignment horizontal="left" vertical="top"/>
      <protection locked="0"/>
    </xf>
    <xf numFmtId="0" fontId="11" fillId="3" borderId="10" xfId="0" applyFont="1" applyFill="1" applyBorder="1" applyAlignment="1" applyProtection="1">
      <alignment horizontal="left" vertical="top"/>
      <protection locked="0"/>
    </xf>
    <xf numFmtId="0" fontId="11" fillId="3" borderId="11" xfId="0" applyFont="1" applyFill="1" applyBorder="1" applyAlignment="1" applyProtection="1">
      <alignment horizontal="left" vertical="top"/>
      <protection locked="0"/>
    </xf>
    <xf numFmtId="0" fontId="18" fillId="4" borderId="0" xfId="0" applyFont="1" applyFill="1" applyAlignment="1">
      <alignment vertical="top"/>
    </xf>
    <xf numFmtId="0" fontId="20" fillId="6" borderId="35" xfId="5" applyFont="1" applyFill="1" applyBorder="1" applyAlignment="1">
      <alignment horizontal="center" vertical="top"/>
    </xf>
    <xf numFmtId="0" fontId="20" fillId="6" borderId="36" xfId="5" applyFont="1" applyFill="1" applyBorder="1" applyAlignment="1">
      <alignment horizontal="center" vertical="top"/>
    </xf>
    <xf numFmtId="0" fontId="12" fillId="6" borderId="35" xfId="0" applyFont="1" applyFill="1" applyBorder="1" applyAlignment="1">
      <alignment horizontal="center" vertical="top"/>
    </xf>
    <xf numFmtId="0" fontId="12" fillId="6" borderId="36" xfId="0" applyFont="1" applyFill="1" applyBorder="1" applyAlignment="1">
      <alignment horizontal="center" vertical="top"/>
    </xf>
    <xf numFmtId="0" fontId="12" fillId="6" borderId="18" xfId="0" applyFont="1" applyFill="1" applyBorder="1" applyAlignment="1">
      <alignment horizontal="center" vertical="top"/>
    </xf>
    <xf numFmtId="0" fontId="12" fillId="6" borderId="14" xfId="0" applyFont="1" applyFill="1" applyBorder="1" applyAlignment="1">
      <alignment horizontal="center" vertical="top"/>
    </xf>
    <xf numFmtId="0" fontId="11" fillId="0" borderId="4" xfId="0" applyFont="1" applyBorder="1" applyAlignment="1">
      <alignment horizontal="left" vertical="top"/>
    </xf>
    <xf numFmtId="0" fontId="11" fillId="0" borderId="9" xfId="0" applyFont="1" applyBorder="1" applyAlignment="1">
      <alignment horizontal="left" vertical="top"/>
    </xf>
    <xf numFmtId="170" fontId="12" fillId="0" borderId="10" xfId="0" applyNumberFormat="1" applyFont="1" applyBorder="1" applyAlignment="1">
      <alignment horizontal="left" vertical="top"/>
    </xf>
    <xf numFmtId="170" fontId="12" fillId="0" borderId="11" xfId="0" applyNumberFormat="1" applyFont="1" applyBorder="1" applyAlignment="1">
      <alignment horizontal="left" vertical="top"/>
    </xf>
    <xf numFmtId="165" fontId="11" fillId="0" borderId="2" xfId="0" applyNumberFormat="1" applyFont="1" applyBorder="1" applyAlignment="1">
      <alignment horizontal="left" vertical="top"/>
    </xf>
    <xf numFmtId="165" fontId="11" fillId="0" borderId="8" xfId="0" applyNumberFormat="1" applyFont="1" applyBorder="1" applyAlignment="1">
      <alignment horizontal="left" vertical="top"/>
    </xf>
    <xf numFmtId="0" fontId="38" fillId="0" borderId="57" xfId="0" applyFont="1" applyBorder="1" applyAlignment="1">
      <alignment horizontal="left" vertical="top" wrapText="1"/>
    </xf>
    <xf numFmtId="0" fontId="38" fillId="0" borderId="26" xfId="0" applyFont="1" applyBorder="1" applyAlignment="1">
      <alignment horizontal="left" vertical="top" wrapText="1"/>
    </xf>
    <xf numFmtId="0" fontId="38" fillId="0" borderId="69" xfId="0" applyFont="1" applyBorder="1" applyAlignment="1">
      <alignment horizontal="left" vertical="top" wrapText="1"/>
    </xf>
    <xf numFmtId="0" fontId="12" fillId="0" borderId="0" xfId="0" applyFont="1"/>
    <xf numFmtId="0" fontId="30" fillId="0" borderId="14" xfId="0" applyFont="1" applyBorder="1" applyAlignment="1">
      <alignment horizontal="left" vertical="top" wrapText="1"/>
    </xf>
    <xf numFmtId="0" fontId="0" fillId="0" borderId="11" xfId="0" applyBorder="1" applyAlignment="1">
      <alignment horizontal="left" vertical="top" wrapText="1"/>
    </xf>
    <xf numFmtId="0" fontId="0" fillId="0" borderId="42" xfId="0" applyBorder="1" applyAlignment="1">
      <alignment horizontal="left" vertical="top" wrapText="1"/>
    </xf>
    <xf numFmtId="0" fontId="0" fillId="0" borderId="40" xfId="0" applyBorder="1" applyAlignment="1">
      <alignment horizontal="left" vertical="top" wrapText="1"/>
    </xf>
    <xf numFmtId="0" fontId="12" fillId="0" borderId="61" xfId="0" applyFont="1" applyBorder="1" applyAlignment="1">
      <alignment horizontal="left" vertical="top" wrapText="1"/>
    </xf>
    <xf numFmtId="0" fontId="12" fillId="0" borderId="32" xfId="0" applyFont="1" applyBorder="1" applyAlignment="1">
      <alignment horizontal="left" vertical="top" wrapText="1"/>
    </xf>
    <xf numFmtId="0" fontId="12" fillId="0" borderId="48" xfId="0" applyFont="1" applyBorder="1" applyAlignment="1">
      <alignment horizontal="left" vertical="top" wrapText="1"/>
    </xf>
    <xf numFmtId="0" fontId="0" fillId="0" borderId="63" xfId="0" applyBorder="1" applyAlignment="1">
      <alignment horizontal="left" vertical="top" wrapText="1"/>
    </xf>
    <xf numFmtId="0" fontId="0" fillId="0" borderId="16" xfId="0" applyBorder="1" applyAlignment="1">
      <alignment horizontal="left" vertical="top" wrapText="1"/>
    </xf>
    <xf numFmtId="0" fontId="0" fillId="0" borderId="49" xfId="0" applyBorder="1" applyAlignment="1">
      <alignment horizontal="left" vertical="top" wrapText="1"/>
    </xf>
    <xf numFmtId="0" fontId="0" fillId="0" borderId="53"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29" xfId="0" applyBorder="1" applyAlignment="1">
      <alignment horizontal="left" vertical="top" wrapText="1"/>
    </xf>
    <xf numFmtId="0" fontId="0" fillId="0" borderId="68" xfId="0" applyBorder="1" applyAlignment="1">
      <alignment horizontal="left" vertical="top" wrapText="1"/>
    </xf>
    <xf numFmtId="0" fontId="12" fillId="0" borderId="18" xfId="0" applyFont="1" applyBorder="1"/>
    <xf numFmtId="0" fontId="12" fillId="0" borderId="14" xfId="0" applyFont="1" applyBorder="1"/>
    <xf numFmtId="0" fontId="12" fillId="0" borderId="19" xfId="0" applyFont="1" applyBorder="1"/>
    <xf numFmtId="0" fontId="12" fillId="0" borderId="4" xfId="0" applyFont="1" applyBorder="1"/>
    <xf numFmtId="0" fontId="12" fillId="0" borderId="2" xfId="0" applyFont="1" applyBorder="1"/>
    <xf numFmtId="0" fontId="32" fillId="0" borderId="0" xfId="0" applyFont="1" applyAlignment="1">
      <alignment horizontal="left" vertical="top" wrapText="1"/>
    </xf>
    <xf numFmtId="0" fontId="0" fillId="0" borderId="35" xfId="0" applyBorder="1" applyAlignment="1">
      <alignment horizontal="left" vertical="top" wrapText="1"/>
    </xf>
    <xf numFmtId="0" fontId="1" fillId="0" borderId="36" xfId="0" applyFont="1" applyBorder="1" applyAlignment="1">
      <alignment horizontal="left" vertical="top" wrapText="1"/>
    </xf>
    <xf numFmtId="0" fontId="1" fillId="0" borderId="3" xfId="0" applyFont="1" applyBorder="1" applyAlignment="1">
      <alignment horizontal="left" vertical="top" wrapText="1"/>
    </xf>
    <xf numFmtId="0" fontId="18" fillId="0" borderId="36" xfId="0" applyFont="1" applyBorder="1" applyAlignment="1">
      <alignment horizontal="left" vertical="top" wrapText="1"/>
    </xf>
    <xf numFmtId="0" fontId="2" fillId="4" borderId="4" xfId="13" applyFont="1" applyFill="1" applyBorder="1" applyAlignment="1">
      <alignment horizontal="left" vertical="center"/>
    </xf>
    <xf numFmtId="0" fontId="23" fillId="0" borderId="9" xfId="13" applyFont="1" applyBorder="1" applyAlignment="1">
      <alignment horizontal="left" vertical="top"/>
    </xf>
    <xf numFmtId="0" fontId="23" fillId="0" borderId="10" xfId="13" applyFont="1" applyBorder="1" applyAlignment="1">
      <alignment horizontal="left" vertical="top"/>
    </xf>
    <xf numFmtId="0" fontId="27" fillId="0" borderId="0" xfId="13" applyFont="1" applyAlignment="1">
      <alignment horizontal="center" vertical="top"/>
    </xf>
    <xf numFmtId="0" fontId="27" fillId="0" borderId="36" xfId="13" applyFont="1" applyBorder="1" applyAlignment="1">
      <alignment horizontal="center" vertical="center" wrapText="1"/>
    </xf>
    <xf numFmtId="0" fontId="12" fillId="6" borderId="43" xfId="13" applyFont="1" applyFill="1" applyBorder="1" applyAlignment="1">
      <alignment horizontal="center" vertical="center"/>
    </xf>
    <xf numFmtId="0" fontId="12" fillId="6" borderId="34" xfId="13" applyFont="1" applyFill="1" applyBorder="1" applyAlignment="1">
      <alignment horizontal="center" vertical="center"/>
    </xf>
    <xf numFmtId="0" fontId="12" fillId="6" borderId="66" xfId="13" applyFont="1" applyFill="1" applyBorder="1" applyAlignment="1">
      <alignment horizontal="center" vertical="center"/>
    </xf>
    <xf numFmtId="0" fontId="2" fillId="4" borderId="5" xfId="13" applyFont="1" applyFill="1" applyBorder="1" applyAlignment="1">
      <alignment horizontal="left" vertical="top" wrapText="1"/>
    </xf>
    <xf numFmtId="0" fontId="2" fillId="4" borderId="6" xfId="13" applyFont="1" applyFill="1" applyBorder="1" applyAlignment="1">
      <alignment horizontal="left" vertical="top" wrapText="1"/>
    </xf>
    <xf numFmtId="0" fontId="2" fillId="4" borderId="7" xfId="13" applyFont="1" applyFill="1" applyBorder="1" applyAlignment="1">
      <alignment horizontal="left" vertical="top" wrapText="1"/>
    </xf>
    <xf numFmtId="0" fontId="0" fillId="4" borderId="18" xfId="13" applyFont="1" applyFill="1" applyBorder="1" applyAlignment="1">
      <alignment horizontal="left" vertical="top" wrapText="1"/>
    </xf>
    <xf numFmtId="0" fontId="0" fillId="4" borderId="14" xfId="13" applyFont="1" applyFill="1" applyBorder="1" applyAlignment="1">
      <alignment horizontal="left" vertical="top" wrapText="1"/>
    </xf>
    <xf numFmtId="0" fontId="0" fillId="4" borderId="19" xfId="13" applyFont="1" applyFill="1" applyBorder="1" applyAlignment="1">
      <alignment horizontal="left" vertical="top" wrapText="1"/>
    </xf>
    <xf numFmtId="0" fontId="0" fillId="4" borderId="5" xfId="13" applyFont="1" applyFill="1" applyBorder="1" applyAlignment="1">
      <alignment horizontal="left" vertical="center" wrapText="1"/>
    </xf>
    <xf numFmtId="0" fontId="2" fillId="4" borderId="6" xfId="13" applyFont="1" applyFill="1" applyBorder="1" applyAlignment="1">
      <alignment horizontal="left" vertical="center" wrapText="1"/>
    </xf>
    <xf numFmtId="0" fontId="0" fillId="4" borderId="9" xfId="13" applyFont="1" applyFill="1" applyBorder="1" applyAlignment="1">
      <alignment horizontal="left" vertical="center" wrapText="1"/>
    </xf>
    <xf numFmtId="0" fontId="2" fillId="4" borderId="10" xfId="13" applyFont="1" applyFill="1" applyBorder="1" applyAlignment="1">
      <alignment horizontal="left" vertical="center" wrapText="1"/>
    </xf>
    <xf numFmtId="0" fontId="45" fillId="0" borderId="20" xfId="18" applyFill="1" applyBorder="1" applyAlignment="1" applyProtection="1">
      <alignment horizontal="left" vertical="top"/>
    </xf>
    <xf numFmtId="0" fontId="23" fillId="0" borderId="21" xfId="13" applyFont="1" applyBorder="1" applyAlignment="1">
      <alignment horizontal="left" vertical="top"/>
    </xf>
    <xf numFmtId="0" fontId="23" fillId="0" borderId="22" xfId="13" applyFont="1" applyBorder="1" applyAlignment="1">
      <alignment horizontal="left" vertical="top"/>
    </xf>
    <xf numFmtId="0" fontId="2" fillId="4" borderId="24" xfId="13" applyFont="1" applyFill="1" applyBorder="1" applyAlignment="1">
      <alignment horizontal="left" vertical="top" wrapText="1"/>
    </xf>
    <xf numFmtId="0" fontId="2" fillId="4" borderId="28" xfId="13" applyFont="1" applyFill="1" applyBorder="1" applyAlignment="1">
      <alignment horizontal="left" vertical="top" wrapText="1"/>
    </xf>
    <xf numFmtId="0" fontId="2" fillId="4" borderId="20" xfId="13" applyFont="1" applyFill="1" applyBorder="1" applyAlignment="1">
      <alignment horizontal="left" vertical="top" wrapText="1"/>
    </xf>
    <xf numFmtId="0" fontId="2" fillId="4" borderId="21" xfId="13" applyFont="1" applyFill="1" applyBorder="1" applyAlignment="1">
      <alignment horizontal="left" vertical="top" wrapText="1"/>
    </xf>
    <xf numFmtId="0" fontId="2" fillId="4" borderId="37" xfId="13" applyFont="1" applyFill="1" applyBorder="1" applyAlignment="1">
      <alignment horizontal="left" vertical="top" wrapText="1"/>
    </xf>
    <xf numFmtId="0" fontId="2" fillId="3" borderId="54" xfId="13" applyFont="1" applyFill="1" applyBorder="1" applyAlignment="1" applyProtection="1">
      <alignment horizontal="left" vertical="center" wrapText="1"/>
      <protection locked="0"/>
    </xf>
    <xf numFmtId="0" fontId="2" fillId="4" borderId="19" xfId="13" applyFont="1" applyFill="1" applyBorder="1" applyAlignment="1">
      <alignment horizontal="left" vertical="top" wrapText="1"/>
    </xf>
    <xf numFmtId="0" fontId="12" fillId="4" borderId="24" xfId="13" applyFont="1" applyFill="1" applyBorder="1" applyAlignment="1">
      <alignment horizontal="left" vertical="center" wrapText="1"/>
    </xf>
    <xf numFmtId="0" fontId="12" fillId="4" borderId="0" xfId="13" applyFont="1" applyFill="1" applyAlignment="1">
      <alignment horizontal="left" vertical="center" wrapText="1"/>
    </xf>
    <xf numFmtId="0" fontId="12" fillId="4" borderId="23" xfId="13" applyFont="1" applyFill="1" applyBorder="1" applyAlignment="1">
      <alignment horizontal="left" vertical="center" wrapText="1"/>
    </xf>
    <xf numFmtId="0" fontId="0" fillId="4" borderId="63" xfId="13" applyFont="1" applyFill="1" applyBorder="1" applyAlignment="1">
      <alignment horizontal="left" vertical="center" wrapText="1"/>
    </xf>
    <xf numFmtId="0" fontId="1" fillId="4" borderId="63" xfId="13" applyFont="1" applyFill="1" applyBorder="1" applyAlignment="1">
      <alignment horizontal="left" vertical="center"/>
    </xf>
    <xf numFmtId="0" fontId="1" fillId="4" borderId="17" xfId="13" applyFont="1" applyFill="1" applyBorder="1" applyAlignment="1">
      <alignment horizontal="left" vertical="center"/>
    </xf>
    <xf numFmtId="176" fontId="1" fillId="3" borderId="15" xfId="13" applyNumberFormat="1" applyFont="1" applyFill="1" applyBorder="1" applyAlignment="1" applyProtection="1">
      <alignment horizontal="left" vertical="center" wrapText="1"/>
      <protection locked="0"/>
    </xf>
    <xf numFmtId="176" fontId="1" fillId="3" borderId="16" xfId="13" applyNumberFormat="1" applyFont="1" applyFill="1" applyBorder="1" applyAlignment="1" applyProtection="1">
      <alignment horizontal="left" vertical="center" wrapText="1"/>
      <protection locked="0"/>
    </xf>
    <xf numFmtId="176" fontId="1" fillId="3" borderId="49" xfId="13" applyNumberFormat="1" applyFont="1" applyFill="1" applyBorder="1" applyAlignment="1" applyProtection="1">
      <alignment horizontal="left" vertical="center" wrapText="1"/>
      <protection locked="0"/>
    </xf>
    <xf numFmtId="0" fontId="1" fillId="3" borderId="16" xfId="13" applyFont="1" applyFill="1" applyBorder="1" applyAlignment="1" applyProtection="1">
      <alignment horizontal="left" vertical="center" wrapText="1"/>
      <protection locked="0"/>
    </xf>
    <xf numFmtId="0" fontId="1" fillId="4" borderId="63" xfId="13" applyFont="1" applyFill="1" applyBorder="1" applyAlignment="1">
      <alignment horizontal="left" vertical="center" wrapText="1"/>
    </xf>
    <xf numFmtId="0" fontId="1" fillId="4" borderId="17" xfId="13" applyFont="1" applyFill="1" applyBorder="1" applyAlignment="1">
      <alignment horizontal="left" vertical="center" wrapText="1"/>
    </xf>
    <xf numFmtId="0" fontId="0" fillId="4" borderId="63" xfId="13" applyFont="1" applyFill="1" applyBorder="1" applyAlignment="1">
      <alignment horizontal="left" vertical="center"/>
    </xf>
    <xf numFmtId="0" fontId="1" fillId="3" borderId="55" xfId="13" applyFont="1" applyFill="1" applyBorder="1" applyAlignment="1" applyProtection="1">
      <alignment horizontal="left" vertical="center" wrapText="1"/>
      <protection locked="0"/>
    </xf>
    <xf numFmtId="0" fontId="1" fillId="3" borderId="64" xfId="13" applyFont="1" applyFill="1" applyBorder="1" applyAlignment="1" applyProtection="1">
      <alignment horizontal="left" vertical="center" wrapText="1"/>
      <protection locked="0"/>
    </xf>
    <xf numFmtId="0" fontId="1" fillId="3" borderId="65" xfId="13" applyFont="1" applyFill="1" applyBorder="1" applyAlignment="1" applyProtection="1">
      <alignment horizontal="left" vertical="center" wrapText="1"/>
      <protection locked="0"/>
    </xf>
    <xf numFmtId="0" fontId="1" fillId="4" borderId="32" xfId="13" applyFont="1" applyFill="1" applyBorder="1" applyAlignment="1">
      <alignment horizontal="left" vertical="top" wrapText="1"/>
    </xf>
    <xf numFmtId="0" fontId="1" fillId="4" borderId="48" xfId="13" applyFont="1" applyFill="1" applyBorder="1" applyAlignment="1">
      <alignment horizontal="left" vertical="top" wrapText="1"/>
    </xf>
    <xf numFmtId="0" fontId="12" fillId="4" borderId="59" xfId="13" applyFont="1" applyFill="1" applyBorder="1" applyAlignment="1">
      <alignment horizontal="left" vertical="top" wrapText="1"/>
    </xf>
    <xf numFmtId="0" fontId="12" fillId="4" borderId="52" xfId="13" applyFont="1" applyFill="1" applyBorder="1" applyAlignment="1">
      <alignment horizontal="left" vertical="top" wrapText="1"/>
    </xf>
    <xf numFmtId="0" fontId="12" fillId="4" borderId="62" xfId="13" applyFont="1" applyFill="1" applyBorder="1" applyAlignment="1">
      <alignment horizontal="left" vertical="top" wrapText="1"/>
    </xf>
    <xf numFmtId="0" fontId="18" fillId="0" borderId="21" xfId="13" applyFont="1" applyBorder="1" applyAlignment="1">
      <alignment horizontal="center" vertical="center" wrapText="1"/>
    </xf>
    <xf numFmtId="0" fontId="1" fillId="4" borderId="5" xfId="13" applyFont="1" applyFill="1" applyBorder="1" applyAlignment="1">
      <alignment vertical="top" wrapText="1"/>
    </xf>
    <xf numFmtId="0" fontId="1" fillId="4" borderId="6" xfId="13" applyFont="1" applyFill="1" applyBorder="1" applyAlignment="1">
      <alignment vertical="top" wrapText="1"/>
    </xf>
    <xf numFmtId="0" fontId="23" fillId="4" borderId="4" xfId="13" applyFont="1" applyFill="1" applyBorder="1" applyAlignment="1">
      <alignment vertical="top" wrapText="1"/>
    </xf>
    <xf numFmtId="0" fontId="23" fillId="4" borderId="2" xfId="13" applyFont="1" applyFill="1" applyBorder="1" applyAlignment="1">
      <alignment vertical="top" wrapText="1"/>
    </xf>
    <xf numFmtId="0" fontId="1" fillId="4" borderId="6" xfId="13" applyFont="1" applyFill="1" applyBorder="1" applyAlignment="1">
      <alignment vertical="center" wrapText="1"/>
    </xf>
    <xf numFmtId="0" fontId="1" fillId="4" borderId="7" xfId="13" applyFont="1" applyFill="1" applyBorder="1" applyAlignment="1">
      <alignment vertical="center" wrapText="1"/>
    </xf>
    <xf numFmtId="0" fontId="23" fillId="7" borderId="2" xfId="13" applyFont="1" applyFill="1" applyBorder="1" applyAlignment="1">
      <alignment vertical="top" wrapText="1"/>
    </xf>
    <xf numFmtId="0" fontId="23" fillId="7" borderId="8" xfId="13" applyFont="1" applyFill="1" applyBorder="1" applyAlignment="1">
      <alignment vertical="top" wrapText="1"/>
    </xf>
    <xf numFmtId="0" fontId="23" fillId="0" borderId="11" xfId="13" applyFont="1" applyBorder="1" applyAlignment="1">
      <alignment horizontal="left" vertical="top"/>
    </xf>
    <xf numFmtId="0" fontId="19" fillId="0" borderId="0" xfId="13" applyFont="1" applyAlignment="1">
      <alignment horizontal="center" vertical="top"/>
    </xf>
    <xf numFmtId="0" fontId="20" fillId="6" borderId="35" xfId="13" applyFont="1" applyFill="1" applyBorder="1" applyAlignment="1">
      <alignment horizontal="center" vertical="top"/>
    </xf>
    <xf numFmtId="0" fontId="20" fillId="6" borderId="36" xfId="13" applyFont="1" applyFill="1" applyBorder="1" applyAlignment="1">
      <alignment horizontal="center" vertical="top"/>
    </xf>
    <xf numFmtId="0" fontId="20" fillId="6" borderId="3" xfId="13" applyFont="1" applyFill="1" applyBorder="1" applyAlignment="1">
      <alignment horizontal="center" vertical="top"/>
    </xf>
    <xf numFmtId="0" fontId="23" fillId="0" borderId="35" xfId="13" applyFont="1" applyBorder="1" applyAlignment="1">
      <alignment horizontal="left" vertical="top" wrapText="1"/>
    </xf>
    <xf numFmtId="0" fontId="23" fillId="0" borderId="36" xfId="13" applyFont="1" applyBorder="1" applyAlignment="1">
      <alignment horizontal="left" vertical="top" wrapText="1"/>
    </xf>
    <xf numFmtId="0" fontId="23" fillId="0" borderId="3" xfId="13" applyFont="1" applyBorder="1" applyAlignment="1">
      <alignment horizontal="left" vertical="top" wrapText="1"/>
    </xf>
    <xf numFmtId="0" fontId="18" fillId="0" borderId="14" xfId="0" applyFont="1" applyBorder="1"/>
    <xf numFmtId="0" fontId="18" fillId="0" borderId="21" xfId="0" applyFont="1" applyBorder="1"/>
    <xf numFmtId="0" fontId="0" fillId="0" borderId="5" xfId="0"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9" xfId="0" applyFont="1" applyBorder="1" applyAlignment="1">
      <alignment vertical="center"/>
    </xf>
    <xf numFmtId="0" fontId="11" fillId="0" borderId="10" xfId="0" applyFont="1" applyBorder="1" applyAlignment="1">
      <alignment vertical="center"/>
    </xf>
    <xf numFmtId="0" fontId="11" fillId="3" borderId="10" xfId="0" applyFont="1" applyFill="1" applyBorder="1" applyProtection="1">
      <protection locked="0"/>
    </xf>
    <xf numFmtId="0" fontId="11" fillId="3" borderId="11" xfId="0" applyFont="1" applyFill="1" applyBorder="1" applyProtection="1">
      <protection locked="0"/>
    </xf>
    <xf numFmtId="0" fontId="10" fillId="6" borderId="35" xfId="0" applyFont="1" applyFill="1" applyBorder="1" applyAlignment="1">
      <alignment horizontal="center"/>
    </xf>
    <xf numFmtId="0" fontId="10" fillId="6" borderId="36" xfId="0" applyFont="1" applyFill="1" applyBorder="1" applyAlignment="1">
      <alignment horizontal="center"/>
    </xf>
    <xf numFmtId="0" fontId="10" fillId="6" borderId="3" xfId="0" applyFont="1" applyFill="1" applyBorder="1" applyAlignment="1">
      <alignment horizontal="center"/>
    </xf>
    <xf numFmtId="0" fontId="1" fillId="0" borderId="35" xfId="0" applyFont="1" applyBorder="1"/>
    <xf numFmtId="0" fontId="1" fillId="0" borderId="36" xfId="0" applyFont="1" applyBorder="1"/>
    <xf numFmtId="0" fontId="1" fillId="0" borderId="3" xfId="0" applyFont="1" applyBorder="1"/>
  </cellXfs>
  <cellStyles count="19">
    <cellStyle name="Comma" xfId="12" builtinId="3"/>
    <cellStyle name="Currency 2" xfId="17" xr:uid="{8E6A44BC-EF55-4B4F-AF82-83B192262BCF}"/>
    <cellStyle name="Hyperlink" xfId="18" builtinId="8" customBuiltin="1"/>
    <cellStyle name="Hyperlink 2" xfId="8" xr:uid="{00000000-0005-0000-0000-000001000000}"/>
    <cellStyle name="Hyperlink 3" xfId="14" xr:uid="{7FF9933A-14A0-4072-A49B-7544A370C51B}"/>
    <cellStyle name="Normal" xfId="0" builtinId="0" customBuiltin="1"/>
    <cellStyle name="Normal 2" xfId="2" xr:uid="{00000000-0005-0000-0000-000003000000}"/>
    <cellStyle name="Normal 2 2" xfId="5" xr:uid="{00000000-0005-0000-0000-000004000000}"/>
    <cellStyle name="Normal 3" xfId="4" xr:uid="{00000000-0005-0000-0000-000005000000}"/>
    <cellStyle name="Normal 3 2" xfId="15" xr:uid="{3C3CDB8C-F9AA-4567-988E-17790CCDD542}"/>
    <cellStyle name="Normal 4" xfId="7" xr:uid="{00000000-0005-0000-0000-000006000000}"/>
    <cellStyle name="Normal 5" xfId="1" xr:uid="{00000000-0005-0000-0000-000007000000}"/>
    <cellStyle name="Normal 5 2" xfId="9" xr:uid="{00000000-0005-0000-0000-000008000000}"/>
    <cellStyle name="Normal 6" xfId="13" xr:uid="{018A71ED-2ACF-42B0-A213-0381CD3A6D95}"/>
    <cellStyle name="Normal 6 2" xfId="16" xr:uid="{BDBD1319-52E5-4DB2-90A9-AB34FE363216}"/>
    <cellStyle name="Note 2" xfId="3" xr:uid="{00000000-0005-0000-0000-000009000000}"/>
    <cellStyle name="Note 2 2" xfId="6" xr:uid="{00000000-0005-0000-0000-00000A000000}"/>
    <cellStyle name="Output" xfId="11" builtinId="21"/>
    <cellStyle name="Percent" xfId="10" builtinId="5"/>
  </cellStyles>
  <dxfs count="101">
    <dxf>
      <numFmt numFmtId="177" formatCode=";;;"/>
    </dxf>
    <dxf>
      <numFmt numFmtId="178" formatCode="&quot;ERROR&quot;"/>
    </dxf>
    <dxf>
      <numFmt numFmtId="177" formatCode=";;;"/>
    </dxf>
    <dxf>
      <numFmt numFmtId="177" formatCode=";;;"/>
    </dxf>
    <dxf>
      <numFmt numFmtId="177" formatCode=";;;"/>
    </dxf>
    <dxf>
      <numFmt numFmtId="177" formatCode=";;;"/>
    </dxf>
    <dxf>
      <numFmt numFmtId="178" formatCode="&quot;ERROR&quot;"/>
    </dxf>
    <dxf>
      <numFmt numFmtId="177" formatCode=";;;"/>
    </dxf>
    <dxf>
      <numFmt numFmtId="177" formatCode=";;;"/>
    </dxf>
    <dxf>
      <numFmt numFmtId="177" formatCode=";;;"/>
    </dxf>
    <dxf>
      <numFmt numFmtId="177" formatCode=";;;"/>
    </dxf>
    <dxf>
      <numFmt numFmtId="178" formatCode="&quot;ERROR&quot;"/>
    </dxf>
    <dxf>
      <numFmt numFmtId="177" formatCode=";;;"/>
    </dxf>
    <dxf>
      <numFmt numFmtId="177" formatCode=";;;"/>
    </dxf>
    <dxf>
      <numFmt numFmtId="177" formatCode=";;;"/>
    </dxf>
    <dxf>
      <numFmt numFmtId="177" formatCode=";;;"/>
    </dxf>
    <dxf>
      <numFmt numFmtId="178" formatCode="&quot;ERROR&quot;"/>
    </dxf>
    <dxf>
      <numFmt numFmtId="177" formatCode=";;;"/>
    </dxf>
    <dxf>
      <numFmt numFmtId="177" formatCode=";;;"/>
    </dxf>
    <dxf>
      <numFmt numFmtId="177" formatCode=";;;"/>
    </dxf>
    <dxf>
      <numFmt numFmtId="177" formatCode=";;;"/>
    </dxf>
    <dxf>
      <numFmt numFmtId="178" formatCode="&quot;ERROR&quot;"/>
    </dxf>
    <dxf>
      <numFmt numFmtId="177" formatCode=";;;"/>
    </dxf>
    <dxf>
      <numFmt numFmtId="177" formatCode=";;;"/>
    </dxf>
    <dxf>
      <numFmt numFmtId="177" formatCode=";;;"/>
    </dxf>
    <dxf>
      <numFmt numFmtId="177" formatCode=";;;"/>
    </dxf>
    <dxf>
      <numFmt numFmtId="178" formatCode="&quot;ERROR&quot;"/>
    </dxf>
    <dxf>
      <numFmt numFmtId="177" formatCode=";;;"/>
    </dxf>
    <dxf>
      <numFmt numFmtId="179" formatCode="&quot;&lt;0.01&quot;"/>
    </dxf>
    <dxf>
      <numFmt numFmtId="177" formatCode=";;;"/>
    </dxf>
    <dxf>
      <numFmt numFmtId="177" formatCode=";;;"/>
    </dxf>
    <dxf>
      <numFmt numFmtId="177" formatCode=";;;"/>
    </dxf>
    <dxf>
      <numFmt numFmtId="178" formatCode="&quot;ERROR&quot;"/>
    </dxf>
    <dxf>
      <numFmt numFmtId="177" formatCode=";;;"/>
    </dxf>
    <dxf>
      <numFmt numFmtId="177" formatCode=";;;"/>
    </dxf>
    <dxf>
      <numFmt numFmtId="177" formatCode=";;;"/>
    </dxf>
    <dxf>
      <numFmt numFmtId="177" formatCode=";;;"/>
    </dxf>
    <dxf>
      <numFmt numFmtId="178" formatCode="&quot;ERROR&quot;"/>
    </dxf>
    <dxf>
      <numFmt numFmtId="177" formatCode=";;;"/>
    </dxf>
    <dxf>
      <numFmt numFmtId="177" formatCode=";;;"/>
    </dxf>
    <dxf>
      <numFmt numFmtId="177" formatCode=";;;"/>
    </dxf>
    <dxf>
      <numFmt numFmtId="179" formatCode="&quot;&lt;0.01&quot;"/>
    </dxf>
    <dxf>
      <numFmt numFmtId="179" formatCode="&quot;&lt;0.01&quot;"/>
    </dxf>
    <dxf>
      <numFmt numFmtId="177" formatCode=";;;"/>
    </dxf>
    <dxf>
      <numFmt numFmtId="177" formatCode=";;;"/>
    </dxf>
    <dxf>
      <numFmt numFmtId="177" formatCode=";;;"/>
    </dxf>
    <dxf>
      <numFmt numFmtId="177" formatCode=";;;"/>
      <fill>
        <patternFill>
          <bgColor theme="0" tint="-0.499984740745262"/>
        </patternFill>
      </fill>
    </dxf>
    <dxf>
      <font>
        <color theme="0" tint="-0.499984740745262"/>
      </font>
      <numFmt numFmtId="177" formatCode=";;;"/>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77" formatCode=";;;"/>
      <fill>
        <patternFill>
          <bgColor theme="0" tint="-0.499984740745262"/>
        </patternFill>
      </fill>
    </dxf>
    <dxf>
      <font>
        <color rgb="FF9C0006"/>
      </font>
      <fill>
        <patternFill>
          <bgColor rgb="FFFFC7CE"/>
        </patternFill>
      </fill>
    </dxf>
    <dxf>
      <numFmt numFmtId="177" formatCode=";;;"/>
      <fill>
        <patternFill>
          <bgColor theme="0" tint="-0.499984740745262"/>
        </patternFill>
      </fill>
    </dxf>
    <dxf>
      <font>
        <color rgb="FF9C0006"/>
      </font>
      <fill>
        <patternFill>
          <bgColor rgb="FFFFC7CE"/>
        </patternFill>
      </fill>
    </dxf>
    <dxf>
      <numFmt numFmtId="177" formatCode=";;;"/>
      <fill>
        <patternFill>
          <bgColor theme="0" tint="-0.499984740745262"/>
        </patternFill>
      </fill>
    </dxf>
    <dxf>
      <numFmt numFmtId="177" formatCode=";;;"/>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77" formatCode=";;;"/>
      <fill>
        <patternFill>
          <bgColor theme="0" tint="-0.499984740745262"/>
        </patternFill>
      </fill>
    </dxf>
    <dxf>
      <font>
        <color rgb="FF9C0006"/>
      </font>
      <fill>
        <patternFill>
          <bgColor rgb="FFFFC7CE"/>
        </patternFill>
      </fill>
    </dxf>
    <dxf>
      <numFmt numFmtId="177" formatCode=";;;"/>
      <fill>
        <patternFill>
          <bgColor theme="0" tint="-0.499984740745262"/>
        </patternFill>
      </fill>
    </dxf>
    <dxf>
      <font>
        <color rgb="FF9C0006"/>
      </font>
      <fill>
        <patternFill>
          <bgColor rgb="FFFFC7CE"/>
        </patternFill>
      </fill>
    </dxf>
    <dxf>
      <numFmt numFmtId="177" formatCode=";;;"/>
      <fill>
        <patternFill>
          <bgColor theme="0" tint="-0.499984740745262"/>
        </patternFill>
      </fill>
    </dxf>
    <dxf>
      <font>
        <color rgb="FF9C0006"/>
      </font>
      <fill>
        <patternFill>
          <bgColor rgb="FFFFC7CE"/>
        </patternFill>
      </fill>
    </dxf>
    <dxf>
      <numFmt numFmtId="177" formatCode=";;;"/>
      <fill>
        <patternFill>
          <bgColor theme="0" tint="-0.499984740745262"/>
        </patternFill>
      </fill>
    </dxf>
    <dxf>
      <font>
        <color rgb="FF9C0006"/>
      </font>
      <fill>
        <patternFill>
          <bgColor rgb="FFFFC7CE"/>
        </patternFill>
      </fill>
    </dxf>
    <dxf>
      <numFmt numFmtId="177" formatCode=";;;"/>
      <fill>
        <patternFill>
          <bgColor theme="0" tint="-0.499984740745262"/>
        </patternFill>
      </fill>
    </dxf>
    <dxf>
      <font>
        <color rgb="FF9C0006"/>
      </font>
      <fill>
        <patternFill>
          <bgColor rgb="FFFFC7CE"/>
        </patternFill>
      </fill>
    </dxf>
    <dxf>
      <numFmt numFmtId="177" formatCode=";;;"/>
      <fill>
        <patternFill>
          <bgColor theme="0" tint="-0.499984740745262"/>
        </patternFill>
      </fill>
    </dxf>
    <dxf>
      <fill>
        <patternFill>
          <bgColor theme="5" tint="0.59996337778862885"/>
        </patternFill>
      </fill>
    </dxf>
    <dxf>
      <fill>
        <patternFill>
          <bgColor theme="5" tint="0.59996337778862885"/>
        </patternFill>
      </fill>
    </dxf>
    <dxf>
      <fill>
        <patternFill>
          <bgColor theme="5" tint="0.59996337778862885"/>
        </patternFill>
      </fill>
    </dxf>
    <dxf>
      <numFmt numFmtId="177" formatCode=";;;"/>
      <fill>
        <patternFill>
          <bgColor theme="0" tint="-0.499984740745262"/>
        </patternFill>
      </fill>
    </dxf>
    <dxf>
      <numFmt numFmtId="177" formatCode=";;;"/>
      <fill>
        <patternFill>
          <bgColor theme="0" tint="-0.499984740745262"/>
        </patternFill>
      </fill>
    </dxf>
    <dxf>
      <numFmt numFmtId="177" formatCode=";;;"/>
      <fill>
        <patternFill>
          <bgColor theme="0" tint="-0.499984740745262"/>
        </patternFill>
      </fill>
    </dxf>
    <dxf>
      <numFmt numFmtId="177" formatCode=";;;"/>
      <fill>
        <patternFill>
          <bgColor theme="0" tint="-0.499984740745262"/>
        </patternFill>
      </fill>
    </dxf>
    <dxf>
      <numFmt numFmtId="177" formatCode=";;;"/>
      <fill>
        <patternFill>
          <bgColor theme="0" tint="-0.499984740745262"/>
        </patternFill>
      </fill>
    </dxf>
    <dxf>
      <numFmt numFmtId="177" formatCode=";;;"/>
      <fill>
        <patternFill>
          <bgColor theme="0" tint="-0.499984740745262"/>
        </patternFill>
      </fill>
    </dxf>
    <dxf>
      <numFmt numFmtId="177" formatCode=";;;"/>
      <fill>
        <patternFill>
          <bgColor theme="0" tint="-0.499984740745262"/>
        </patternFill>
      </fill>
    </dxf>
    <dxf>
      <font>
        <color theme="0" tint="-0.499984740745262"/>
      </font>
      <numFmt numFmtId="177" formatCode=";;;"/>
      <fill>
        <patternFill>
          <bgColor theme="0" tint="-0.49998474074526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numFmt numFmtId="177" formatCode=";;;"/>
      <fill>
        <patternFill>
          <bgColor theme="0" tint="-0.499984740745262"/>
        </patternFill>
      </fill>
    </dxf>
    <dxf>
      <font>
        <color theme="0" tint="-0.499984740745262"/>
      </font>
      <numFmt numFmtId="177" formatCode=";;;"/>
      <fill>
        <patternFill>
          <bgColor theme="0" tint="-0.499984740745262"/>
        </patternFill>
      </fill>
    </dxf>
    <dxf>
      <numFmt numFmtId="177" formatCode=";;;"/>
      <fill>
        <patternFill>
          <bgColor rgb="FF838383"/>
        </patternFill>
      </fill>
    </dxf>
    <dxf>
      <font>
        <color theme="0" tint="-0.499984740745262"/>
      </font>
      <numFmt numFmtId="177" formatCode=";;;"/>
      <fill>
        <patternFill>
          <bgColor theme="0" tint="-0.499984740745262"/>
        </patternFill>
      </fill>
    </dxf>
    <dxf>
      <font>
        <color theme="0" tint="-0.499984740745262"/>
      </font>
      <numFmt numFmtId="177" formatCode=";;;"/>
      <fill>
        <patternFill>
          <bgColor theme="0" tint="-0.499984740745262"/>
        </patternFill>
      </fill>
    </dxf>
    <dxf>
      <font>
        <color theme="0" tint="-0.499984740745262"/>
      </font>
      <numFmt numFmtId="177" formatCode=";;;"/>
      <fill>
        <patternFill>
          <bgColor theme="0" tint="-0.499984740745262"/>
        </patternFill>
      </fill>
    </dxf>
    <dxf>
      <font>
        <color theme="0" tint="-0.499984740745262"/>
      </font>
      <numFmt numFmtId="177" formatCode=";;;"/>
      <fill>
        <patternFill patternType="solid">
          <bgColor theme="0" tint="-0.499984740745262"/>
        </patternFill>
      </fill>
    </dxf>
    <dxf>
      <numFmt numFmtId="177" formatCode=";;;"/>
      <fill>
        <patternFill>
          <bgColor theme="0" tint="-0.499984740745262"/>
        </patternFill>
      </fill>
    </dxf>
    <dxf>
      <numFmt numFmtId="177" formatCode=";;;"/>
      <fill>
        <patternFill>
          <bgColor theme="0" tint="-0.499984740745262"/>
        </patternFill>
      </fill>
    </dxf>
    <dxf>
      <numFmt numFmtId="177" formatCode=";;;"/>
      <fill>
        <patternFill>
          <bgColor theme="0" tint="-0.499984740745262"/>
        </patternFill>
      </fill>
    </dxf>
    <dxf>
      <font>
        <color theme="0" tint="-0.499984740745262"/>
      </font>
      <numFmt numFmtId="177" formatCode=";;;"/>
      <fill>
        <patternFill patternType="solid">
          <bgColor theme="0" tint="-0.499984740745262"/>
        </patternFill>
      </fill>
    </dxf>
    <dxf>
      <numFmt numFmtId="177" formatCode=";;;"/>
      <fill>
        <patternFill>
          <bgColor theme="0" tint="-0.499984740745262"/>
        </patternFill>
      </fill>
    </dxf>
    <dxf>
      <numFmt numFmtId="177" formatCode=";;;"/>
      <fill>
        <patternFill>
          <bgColor theme="0" tint="-0.499984740745262"/>
        </patternFill>
      </fill>
    </dxf>
  </dxfs>
  <tableStyles count="0" defaultTableStyle="TableStyleMedium2" defaultPivotStyle="PivotStyleLight16"/>
  <colors>
    <mruColors>
      <color rgb="FF838383"/>
      <color rgb="FFFFFFCC"/>
      <color rgb="FF9C0006"/>
      <color rgb="FFFFC7CE"/>
      <color rgb="FF960006"/>
      <color rgb="FF9C0009"/>
      <color rgb="FFFF0006"/>
      <color rgb="FF9BC7CE"/>
      <color rgb="FFF9DB6D"/>
      <color rgb="FFFAE1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ceq.texas.gov/permitting/central_registry/guidance.html" TargetMode="External"/><Relationship Id="rId3" Type="http://schemas.openxmlformats.org/officeDocument/2006/relationships/hyperlink" Target="http://www.tceq.texas.gov/agency/directory/region" TargetMode="External"/><Relationship Id="rId7" Type="http://schemas.openxmlformats.org/officeDocument/2006/relationships/hyperlink" Target="https://ftps.tceq.texas.gov/help/" TargetMode="External"/><Relationship Id="rId2" Type="http://schemas.openxmlformats.org/officeDocument/2006/relationships/hyperlink" Target="https://www.tceq.texas.gov/agency/directory/region" TargetMode="External"/><Relationship Id="rId1" Type="http://schemas.openxmlformats.org/officeDocument/2006/relationships/hyperlink" Target="https://www.tceq.texas.gov/permitting/air/nav/air_bact_combustsources.html" TargetMode="External"/><Relationship Id="rId6" Type="http://schemas.openxmlformats.org/officeDocument/2006/relationships/hyperlink" Target="https://www.tceq.texas.gov/permitting/air/guidance/newsourcereview/rap/rap-cs.html" TargetMode="External"/><Relationship Id="rId5" Type="http://schemas.openxmlformats.org/officeDocument/2006/relationships/hyperlink" Target="http://www.tceq.texas.gov/compliance/enforcement/compliance-history/get_report.html" TargetMode="External"/><Relationship Id="rId10" Type="http://schemas.openxmlformats.org/officeDocument/2006/relationships/printerSettings" Target="../printerSettings/printerSettings1.bin"/><Relationship Id="rId4" Type="http://schemas.openxmlformats.org/officeDocument/2006/relationships/hyperlink" Target="http://www.tceq.texas.gov/compliance/enforcement/compliance-history/about.html" TargetMode="External"/><Relationship Id="rId9" Type="http://schemas.openxmlformats.org/officeDocument/2006/relationships/hyperlink" Target="http://www.tceq.texas.gov/permitting/air/local_programs.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aics.com/sic-codes-industry-drilldown/" TargetMode="External"/><Relationship Id="rId3" Type="http://schemas.openxmlformats.org/officeDocument/2006/relationships/hyperlink" Target="http://www.sos.state.tx.us/" TargetMode="External"/><Relationship Id="rId7" Type="http://schemas.openxmlformats.org/officeDocument/2006/relationships/hyperlink" Target="https://www.tceq.texas.gov/agency/financial/fees/delin" TargetMode="External"/><Relationship Id="rId2" Type="http://schemas.openxmlformats.org/officeDocument/2006/relationships/hyperlink" Target="https://fyi.capitol.texas.gov/Home.aspx" TargetMode="External"/><Relationship Id="rId1" Type="http://schemas.openxmlformats.org/officeDocument/2006/relationships/hyperlink" Target="https://capitol.texas.gov/" TargetMode="External"/><Relationship Id="rId6" Type="http://schemas.openxmlformats.org/officeDocument/2006/relationships/hyperlink" Target="http://www.tceq.texas.gov/agency/fees/delin" TargetMode="External"/><Relationship Id="rId11" Type="http://schemas.openxmlformats.org/officeDocument/2006/relationships/printerSettings" Target="../printerSettings/printerSettings2.bin"/><Relationship Id="rId5" Type="http://schemas.openxmlformats.org/officeDocument/2006/relationships/hyperlink" Target="http://www.tceq.texas.gov/permitting/air/confidential.html" TargetMode="External"/><Relationship Id="rId10" Type="http://schemas.openxmlformats.org/officeDocument/2006/relationships/hyperlink" Target="https://www.tceq.texas.gov/permitting/air" TargetMode="External"/><Relationship Id="rId4" Type="http://schemas.openxmlformats.org/officeDocument/2006/relationships/hyperlink" Target="http://www.tceq.texas.gov/permitting/air/confidential.html" TargetMode="External"/><Relationship Id="rId9" Type="http://schemas.openxmlformats.org/officeDocument/2006/relationships/hyperlink" Target="https://www.census.gov/naic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hyperlink" Target="https://www.tceq.texas.gov/permitting/air/guidance/newsourcereview/nsrapp-tools.html" TargetMode="External"/><Relationship Id="rId2" Type="http://schemas.openxmlformats.org/officeDocument/2006/relationships/hyperlink" Target="http://www.tceq.texas.gov/permitting/air/bilingual/how1_2_pn.html" TargetMode="External"/><Relationship Id="rId1" Type="http://schemas.openxmlformats.org/officeDocument/2006/relationships/hyperlink" Target="http://www.tceq.texas.gov/permitting/air/bilingual/how1_2_pn.html" TargetMode="External"/><Relationship Id="rId4"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3.tceq.texas.gov/epay/" TargetMode="External"/><Relationship Id="rId1" Type="http://schemas.openxmlformats.org/officeDocument/2006/relationships/hyperlink" Target="https://www3.tceq.texas.gov/epa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A1:F70"/>
  <sheetViews>
    <sheetView showGridLines="0" tabSelected="1" zoomScaleNormal="100" workbookViewId="0">
      <selection sqref="A1:D1"/>
    </sheetView>
  </sheetViews>
  <sheetFormatPr defaultColWidth="0" defaultRowHeight="14.25" zeroHeight="1" x14ac:dyDescent="0.2"/>
  <cols>
    <col min="1" max="1" width="37.25" style="13" customWidth="1"/>
    <col min="2" max="2" width="67.625" style="13" customWidth="1"/>
    <col min="3" max="4" width="23" style="13" customWidth="1"/>
    <col min="5" max="16384" width="8" style="13" hidden="1"/>
  </cols>
  <sheetData>
    <row r="1" spans="1:6" s="158" customFormat="1" ht="8.1" customHeight="1" thickBot="1" x14ac:dyDescent="0.25">
      <c r="A1" s="398" t="s">
        <v>919</v>
      </c>
      <c r="B1" s="398"/>
      <c r="C1" s="398"/>
      <c r="D1" s="398"/>
    </row>
    <row r="2" spans="1:6" s="158" customFormat="1" ht="22.5" customHeight="1" x14ac:dyDescent="0.2">
      <c r="A2" s="399" t="s">
        <v>1153</v>
      </c>
      <c r="B2" s="400"/>
      <c r="C2" s="400"/>
      <c r="D2" s="401"/>
    </row>
    <row r="3" spans="1:6" s="158" customFormat="1" ht="15" customHeight="1" x14ac:dyDescent="0.2">
      <c r="A3" s="408" t="s">
        <v>1152</v>
      </c>
      <c r="B3" s="409"/>
      <c r="C3" s="409"/>
      <c r="D3" s="410"/>
    </row>
    <row r="4" spans="1:6" s="158" customFormat="1" ht="15" customHeight="1" x14ac:dyDescent="0.2">
      <c r="A4" s="408" t="s">
        <v>1151</v>
      </c>
      <c r="B4" s="409"/>
      <c r="C4" s="409"/>
      <c r="D4" s="410"/>
    </row>
    <row r="5" spans="1:6" s="158" customFormat="1" ht="15" customHeight="1" thickBot="1" x14ac:dyDescent="0.25">
      <c r="A5" s="402" t="s">
        <v>1161</v>
      </c>
      <c r="B5" s="403"/>
      <c r="C5" s="403"/>
      <c r="D5" s="404"/>
    </row>
    <row r="6" spans="1:6" s="158" customFormat="1" ht="30.75" customHeight="1" thickBot="1" x14ac:dyDescent="0.25">
      <c r="A6" s="405" t="s">
        <v>955</v>
      </c>
      <c r="B6" s="406"/>
      <c r="C6" s="406"/>
      <c r="D6" s="407"/>
    </row>
    <row r="7" spans="1:6" s="158" customFormat="1" ht="15.75" thickBot="1" x14ac:dyDescent="0.3">
      <c r="A7" s="382" t="s">
        <v>920</v>
      </c>
      <c r="B7" s="383"/>
      <c r="C7" s="383"/>
      <c r="D7" s="384"/>
    </row>
    <row r="8" spans="1:6" s="158" customFormat="1" ht="187.5" customHeight="1" thickBot="1" x14ac:dyDescent="0.25">
      <c r="A8" s="411" t="s">
        <v>1154</v>
      </c>
      <c r="B8" s="412"/>
      <c r="C8" s="412"/>
      <c r="D8" s="413"/>
    </row>
    <row r="9" spans="1:6" s="158" customFormat="1" ht="15" thickBot="1" x14ac:dyDescent="0.25">
      <c r="A9" s="414" t="s">
        <v>921</v>
      </c>
      <c r="B9" s="414"/>
      <c r="C9" s="414"/>
      <c r="D9" s="414"/>
    </row>
    <row r="10" spans="1:6" s="158" customFormat="1" ht="15.75" thickBot="1" x14ac:dyDescent="0.3">
      <c r="A10" s="415" t="s">
        <v>922</v>
      </c>
      <c r="B10" s="416"/>
      <c r="C10" s="416"/>
      <c r="D10" s="417"/>
    </row>
    <row r="11" spans="1:6" s="158" customFormat="1" ht="238.5" customHeight="1" x14ac:dyDescent="0.2">
      <c r="A11" s="418" t="s">
        <v>1078</v>
      </c>
      <c r="B11" s="419"/>
      <c r="C11" s="419"/>
      <c r="D11" s="420"/>
    </row>
    <row r="12" spans="1:6" s="158" customFormat="1" ht="186.75" customHeight="1" thickBot="1" x14ac:dyDescent="0.25">
      <c r="A12" s="421" t="s">
        <v>1076</v>
      </c>
      <c r="B12" s="422"/>
      <c r="C12" s="422"/>
      <c r="D12" s="423"/>
    </row>
    <row r="13" spans="1:6" s="158" customFormat="1" ht="15" thickBot="1" x14ac:dyDescent="0.25">
      <c r="A13" s="414" t="s">
        <v>921</v>
      </c>
      <c r="B13" s="414"/>
      <c r="C13" s="414"/>
      <c r="D13" s="414"/>
    </row>
    <row r="14" spans="1:6" s="158" customFormat="1" ht="15.75" thickBot="1" x14ac:dyDescent="0.25">
      <c r="A14" s="424" t="s">
        <v>923</v>
      </c>
      <c r="B14" s="425"/>
      <c r="C14" s="425"/>
      <c r="D14" s="426"/>
    </row>
    <row r="15" spans="1:6" s="158" customFormat="1" ht="357.75" customHeight="1" x14ac:dyDescent="0.2">
      <c r="A15" s="375" t="s">
        <v>1140</v>
      </c>
      <c r="B15" s="376"/>
      <c r="C15" s="376"/>
      <c r="D15" s="377"/>
      <c r="F15" s="159"/>
    </row>
    <row r="16" spans="1:6" s="158" customFormat="1" ht="117.75" customHeight="1" x14ac:dyDescent="0.2">
      <c r="A16" s="448" t="s">
        <v>1120</v>
      </c>
      <c r="B16" s="449"/>
      <c r="C16" s="449"/>
      <c r="D16" s="450"/>
      <c r="F16" s="159"/>
    </row>
    <row r="17" spans="1:6" s="158" customFormat="1" ht="15" thickBot="1" x14ac:dyDescent="0.25">
      <c r="A17" s="445" t="s">
        <v>1118</v>
      </c>
      <c r="B17" s="446"/>
      <c r="C17" s="446"/>
      <c r="D17" s="447"/>
      <c r="F17" s="159"/>
    </row>
    <row r="18" spans="1:6" s="158" customFormat="1" ht="15.75" thickBot="1" x14ac:dyDescent="0.25">
      <c r="A18" s="381" t="s">
        <v>921</v>
      </c>
      <c r="B18" s="381"/>
      <c r="C18" s="381"/>
      <c r="D18" s="381"/>
    </row>
    <row r="19" spans="1:6" s="158" customFormat="1" ht="15.75" thickBot="1" x14ac:dyDescent="0.3">
      <c r="A19" s="429" t="s">
        <v>924</v>
      </c>
      <c r="B19" s="430"/>
      <c r="C19" s="430"/>
      <c r="D19" s="431"/>
    </row>
    <row r="20" spans="1:6" s="158" customFormat="1" ht="203.25" customHeight="1" x14ac:dyDescent="0.2">
      <c r="A20" s="432" t="s">
        <v>1130</v>
      </c>
      <c r="B20" s="433"/>
      <c r="C20" s="433"/>
      <c r="D20" s="434"/>
    </row>
    <row r="21" spans="1:6" s="158" customFormat="1" ht="15" thickBot="1" x14ac:dyDescent="0.25">
      <c r="A21" s="435" t="s">
        <v>956</v>
      </c>
      <c r="B21" s="436"/>
      <c r="C21" s="436"/>
      <c r="D21" s="437"/>
    </row>
    <row r="22" spans="1:6" s="158" customFormat="1" ht="14.25" customHeight="1" thickBot="1" x14ac:dyDescent="0.25">
      <c r="A22" s="381" t="s">
        <v>921</v>
      </c>
      <c r="B22" s="381"/>
      <c r="C22" s="381"/>
      <c r="D22" s="381"/>
    </row>
    <row r="23" spans="1:6" s="158" customFormat="1" ht="14.25" customHeight="1" thickBot="1" x14ac:dyDescent="0.3">
      <c r="A23" s="438" t="s">
        <v>925</v>
      </c>
      <c r="B23" s="439"/>
      <c r="C23" s="439"/>
      <c r="D23" s="440"/>
    </row>
    <row r="24" spans="1:6" s="158" customFormat="1" ht="14.25" customHeight="1" x14ac:dyDescent="0.2">
      <c r="A24" s="172" t="s">
        <v>1132</v>
      </c>
      <c r="B24" s="451" t="s">
        <v>1133</v>
      </c>
      <c r="C24" s="451"/>
      <c r="D24" s="452"/>
    </row>
    <row r="25" spans="1:6" s="158" customFormat="1" ht="14.25" customHeight="1" x14ac:dyDescent="0.2">
      <c r="A25" s="368" t="s">
        <v>926</v>
      </c>
      <c r="B25" s="441" t="s">
        <v>927</v>
      </c>
      <c r="C25" s="441"/>
      <c r="D25" s="442"/>
    </row>
    <row r="26" spans="1:6" s="158" customFormat="1" ht="14.25" customHeight="1" x14ac:dyDescent="0.2">
      <c r="A26" s="160" t="s">
        <v>928</v>
      </c>
      <c r="B26" s="443" t="s">
        <v>929</v>
      </c>
      <c r="C26" s="443"/>
      <c r="D26" s="444"/>
    </row>
    <row r="27" spans="1:6" s="158" customFormat="1" ht="14.25" customHeight="1" x14ac:dyDescent="0.2">
      <c r="A27" s="160" t="s">
        <v>930</v>
      </c>
      <c r="B27" s="443" t="s">
        <v>931</v>
      </c>
      <c r="C27" s="443"/>
      <c r="D27" s="444"/>
    </row>
    <row r="28" spans="1:6" s="158" customFormat="1" ht="14.25" customHeight="1" x14ac:dyDescent="0.2">
      <c r="A28" s="160" t="s">
        <v>1141</v>
      </c>
      <c r="B28" s="443" t="s">
        <v>1142</v>
      </c>
      <c r="C28" s="443"/>
      <c r="D28" s="444"/>
    </row>
    <row r="29" spans="1:6" s="158" customFormat="1" ht="14.25" customHeight="1" thickBot="1" x14ac:dyDescent="0.25">
      <c r="A29" s="161" t="s">
        <v>932</v>
      </c>
      <c r="B29" s="427" t="s">
        <v>933</v>
      </c>
      <c r="C29" s="427"/>
      <c r="D29" s="428"/>
    </row>
    <row r="30" spans="1:6" s="158" customFormat="1" ht="14.25" customHeight="1" thickBot="1" x14ac:dyDescent="0.25">
      <c r="A30" s="381" t="s">
        <v>921</v>
      </c>
      <c r="B30" s="381"/>
      <c r="C30" s="381"/>
      <c r="D30" s="381"/>
    </row>
    <row r="31" spans="1:6" s="158" customFormat="1" ht="14.25" customHeight="1" thickBot="1" x14ac:dyDescent="0.3">
      <c r="A31" s="382" t="s">
        <v>934</v>
      </c>
      <c r="B31" s="383"/>
      <c r="C31" s="383"/>
      <c r="D31" s="384"/>
    </row>
    <row r="32" spans="1:6" s="158" customFormat="1" ht="14.25" customHeight="1" x14ac:dyDescent="0.2">
      <c r="A32" s="162" t="s">
        <v>935</v>
      </c>
      <c r="B32" s="366" t="s">
        <v>936</v>
      </c>
      <c r="C32" s="367" t="s">
        <v>937</v>
      </c>
      <c r="D32" s="163" t="s">
        <v>938</v>
      </c>
    </row>
    <row r="33" spans="1:4" s="158" customFormat="1" ht="42.75" x14ac:dyDescent="0.2">
      <c r="A33" s="164" t="s">
        <v>939</v>
      </c>
      <c r="B33" s="365" t="s">
        <v>1124</v>
      </c>
      <c r="C33" s="365" t="s">
        <v>1121</v>
      </c>
      <c r="D33" s="166" t="s">
        <v>1123</v>
      </c>
    </row>
    <row r="34" spans="1:4" s="158" customFormat="1" ht="33" customHeight="1" x14ac:dyDescent="0.2">
      <c r="A34" s="164" t="s">
        <v>939</v>
      </c>
      <c r="B34" s="165" t="s">
        <v>1125</v>
      </c>
      <c r="C34" s="165" t="s">
        <v>1121</v>
      </c>
      <c r="D34" s="166" t="s">
        <v>1122</v>
      </c>
    </row>
    <row r="35" spans="1:4" s="158" customFormat="1" ht="57" x14ac:dyDescent="0.2">
      <c r="A35" s="164" t="s">
        <v>940</v>
      </c>
      <c r="B35" s="165" t="s">
        <v>941</v>
      </c>
      <c r="C35" s="165" t="s">
        <v>942</v>
      </c>
      <c r="D35" s="363" t="s">
        <v>1138</v>
      </c>
    </row>
    <row r="36" spans="1:4" s="158" customFormat="1" ht="58.5" customHeight="1" x14ac:dyDescent="0.2">
      <c r="A36" s="164" t="s">
        <v>1145</v>
      </c>
      <c r="B36" s="165" t="s">
        <v>1146</v>
      </c>
      <c r="C36" s="165" t="s">
        <v>942</v>
      </c>
      <c r="D36" s="363" t="s">
        <v>1138</v>
      </c>
    </row>
    <row r="37" spans="1:4" s="158" customFormat="1" ht="59.25" customHeight="1" x14ac:dyDescent="0.2">
      <c r="A37" s="164" t="s">
        <v>943</v>
      </c>
      <c r="B37" s="165" t="s">
        <v>944</v>
      </c>
      <c r="C37" s="165" t="s">
        <v>942</v>
      </c>
      <c r="D37" s="363" t="s">
        <v>1138</v>
      </c>
    </row>
    <row r="38" spans="1:4" s="158" customFormat="1" ht="45" customHeight="1" thickBot="1" x14ac:dyDescent="0.25">
      <c r="A38" s="167" t="s">
        <v>1143</v>
      </c>
      <c r="B38" s="168" t="s">
        <v>945</v>
      </c>
      <c r="C38" s="168" t="s">
        <v>946</v>
      </c>
      <c r="D38" s="364" t="s">
        <v>1139</v>
      </c>
    </row>
    <row r="39" spans="1:4" s="158" customFormat="1" ht="14.25" customHeight="1" thickBot="1" x14ac:dyDescent="0.25">
      <c r="A39" s="381" t="s">
        <v>921</v>
      </c>
      <c r="B39" s="381"/>
      <c r="C39" s="381"/>
      <c r="D39" s="381"/>
    </row>
    <row r="40" spans="1:4" s="158" customFormat="1" ht="14.25" customHeight="1" thickBot="1" x14ac:dyDescent="0.3">
      <c r="A40" s="385" t="s">
        <v>947</v>
      </c>
      <c r="B40" s="386"/>
      <c r="C40" s="386"/>
      <c r="D40" s="387"/>
    </row>
    <row r="41" spans="1:4" s="158" customFormat="1" ht="14.25" customHeight="1" x14ac:dyDescent="0.25">
      <c r="A41" s="388" t="s">
        <v>550</v>
      </c>
      <c r="B41" s="389"/>
      <c r="C41" s="389"/>
      <c r="D41" s="390"/>
    </row>
    <row r="42" spans="1:4" s="158" customFormat="1" ht="14.25" customHeight="1" x14ac:dyDescent="0.25">
      <c r="A42" s="391" t="s">
        <v>948</v>
      </c>
      <c r="B42" s="392"/>
      <c r="C42" s="392"/>
      <c r="D42" s="393"/>
    </row>
    <row r="43" spans="1:4" s="158" customFormat="1" ht="14.25" customHeight="1" x14ac:dyDescent="0.2">
      <c r="A43" s="394" t="s">
        <v>957</v>
      </c>
      <c r="B43" s="394"/>
      <c r="C43" s="394"/>
      <c r="D43" s="394"/>
    </row>
    <row r="44" spans="1:4" s="158" customFormat="1" ht="14.25" customHeight="1" x14ac:dyDescent="0.2">
      <c r="A44" s="395" t="s">
        <v>949</v>
      </c>
      <c r="B44" s="396"/>
      <c r="C44" s="396"/>
      <c r="D44" s="397"/>
    </row>
    <row r="45" spans="1:4" s="158" customFormat="1" ht="14.25" customHeight="1" x14ac:dyDescent="0.25">
      <c r="A45" s="391" t="s">
        <v>950</v>
      </c>
      <c r="B45" s="392"/>
      <c r="C45" s="392"/>
      <c r="D45" s="393"/>
    </row>
    <row r="46" spans="1:4" s="158" customFormat="1" ht="14.25" customHeight="1" x14ac:dyDescent="0.2">
      <c r="A46" s="378" t="s">
        <v>958</v>
      </c>
      <c r="B46" s="379"/>
      <c r="C46" s="379"/>
      <c r="D46" s="380"/>
    </row>
    <row r="47" spans="1:4" s="158" customFormat="1" ht="14.25" customHeight="1" x14ac:dyDescent="0.2">
      <c r="A47" s="378" t="s">
        <v>959</v>
      </c>
      <c r="B47" s="379"/>
      <c r="C47" s="379"/>
      <c r="D47" s="380"/>
    </row>
    <row r="48" spans="1:4" s="158" customFormat="1" ht="14.25" customHeight="1" x14ac:dyDescent="0.2">
      <c r="A48" s="378" t="s">
        <v>960</v>
      </c>
      <c r="B48" s="379"/>
      <c r="C48" s="379"/>
      <c r="D48" s="380"/>
    </row>
    <row r="49" spans="1:4" s="158" customFormat="1" ht="14.25" customHeight="1" x14ac:dyDescent="0.2">
      <c r="A49" s="378" t="s">
        <v>961</v>
      </c>
      <c r="B49" s="379"/>
      <c r="C49" s="379"/>
      <c r="D49" s="380"/>
    </row>
    <row r="50" spans="1:4" s="158" customFormat="1" ht="14.25" customHeight="1" x14ac:dyDescent="0.2">
      <c r="A50" s="378" t="s">
        <v>962</v>
      </c>
      <c r="B50" s="379"/>
      <c r="C50" s="379"/>
      <c r="D50" s="380"/>
    </row>
    <row r="51" spans="1:4" s="158" customFormat="1" ht="14.25" customHeight="1" x14ac:dyDescent="0.2">
      <c r="A51" s="453" t="s">
        <v>963</v>
      </c>
      <c r="B51" s="454"/>
      <c r="C51" s="454"/>
      <c r="D51" s="455"/>
    </row>
    <row r="52" spans="1:4" s="158" customFormat="1" ht="14.25" customHeight="1" x14ac:dyDescent="0.2">
      <c r="A52" s="456" t="s">
        <v>964</v>
      </c>
      <c r="B52" s="457"/>
      <c r="C52" s="457"/>
      <c r="D52" s="458"/>
    </row>
    <row r="53" spans="1:4" s="158" customFormat="1" ht="14.25" customHeight="1" x14ac:dyDescent="0.2">
      <c r="A53" s="456" t="s">
        <v>965</v>
      </c>
      <c r="B53" s="457"/>
      <c r="C53" s="457"/>
      <c r="D53" s="458"/>
    </row>
    <row r="54" spans="1:4" s="158" customFormat="1" ht="14.25" customHeight="1" x14ac:dyDescent="0.2">
      <c r="A54" s="456" t="s">
        <v>966</v>
      </c>
      <c r="B54" s="457"/>
      <c r="C54" s="457"/>
      <c r="D54" s="458"/>
    </row>
    <row r="55" spans="1:4" s="158" customFormat="1" ht="14.25" customHeight="1" x14ac:dyDescent="0.2">
      <c r="A55" s="456" t="s">
        <v>967</v>
      </c>
      <c r="B55" s="457"/>
      <c r="C55" s="457"/>
      <c r="D55" s="458"/>
    </row>
    <row r="56" spans="1:4" s="158" customFormat="1" ht="14.25" customHeight="1" x14ac:dyDescent="0.2">
      <c r="A56" s="456" t="s">
        <v>968</v>
      </c>
      <c r="B56" s="457"/>
      <c r="C56" s="457"/>
      <c r="D56" s="458"/>
    </row>
    <row r="57" spans="1:4" s="158" customFormat="1" ht="14.25" customHeight="1" x14ac:dyDescent="0.2">
      <c r="A57" s="456" t="s">
        <v>969</v>
      </c>
      <c r="B57" s="457"/>
      <c r="C57" s="457"/>
      <c r="D57" s="458"/>
    </row>
    <row r="58" spans="1:4" s="158" customFormat="1" ht="14.25" customHeight="1" x14ac:dyDescent="0.2">
      <c r="A58" s="372" t="s">
        <v>970</v>
      </c>
      <c r="B58" s="373"/>
      <c r="C58" s="373"/>
      <c r="D58" s="374"/>
    </row>
    <row r="59" spans="1:4" s="158" customFormat="1" ht="14.25" customHeight="1" x14ac:dyDescent="0.2">
      <c r="A59" s="372" t="s">
        <v>971</v>
      </c>
      <c r="B59" s="373"/>
      <c r="C59" s="373"/>
      <c r="D59" s="374"/>
    </row>
    <row r="60" spans="1:4" s="158" customFormat="1" ht="14.25" customHeight="1" x14ac:dyDescent="0.2">
      <c r="A60" s="372" t="s">
        <v>972</v>
      </c>
      <c r="B60" s="373"/>
      <c r="C60" s="373"/>
      <c r="D60" s="374"/>
    </row>
    <row r="61" spans="1:4" s="158" customFormat="1" ht="14.25" customHeight="1" x14ac:dyDescent="0.2">
      <c r="A61" s="372" t="s">
        <v>973</v>
      </c>
      <c r="B61" s="373"/>
      <c r="C61" s="373"/>
      <c r="D61" s="374"/>
    </row>
    <row r="62" spans="1:4" s="158" customFormat="1" ht="14.25" customHeight="1" x14ac:dyDescent="0.2">
      <c r="A62" s="372" t="s">
        <v>974</v>
      </c>
      <c r="B62" s="373"/>
      <c r="C62" s="373"/>
      <c r="D62" s="374"/>
    </row>
    <row r="63" spans="1:4" s="158" customFormat="1" ht="14.25" customHeight="1" x14ac:dyDescent="0.2">
      <c r="A63" s="372" t="s">
        <v>975</v>
      </c>
      <c r="B63" s="373"/>
      <c r="C63" s="373"/>
      <c r="D63" s="374"/>
    </row>
    <row r="64" spans="1:4" s="158" customFormat="1" ht="14.25" customHeight="1" x14ac:dyDescent="0.2">
      <c r="A64" s="372" t="s">
        <v>976</v>
      </c>
      <c r="B64" s="373"/>
      <c r="C64" s="373"/>
      <c r="D64" s="374"/>
    </row>
    <row r="65" spans="1:4" s="158" customFormat="1" ht="14.25" customHeight="1" x14ac:dyDescent="0.2">
      <c r="A65" s="460" t="s">
        <v>951</v>
      </c>
      <c r="B65" s="461"/>
      <c r="C65" s="461"/>
      <c r="D65" s="462"/>
    </row>
    <row r="66" spans="1:4" s="158" customFormat="1" ht="14.25" customHeight="1" x14ac:dyDescent="0.2">
      <c r="A66" s="456" t="s">
        <v>977</v>
      </c>
      <c r="B66" s="457"/>
      <c r="C66" s="457"/>
      <c r="D66" s="458"/>
    </row>
    <row r="67" spans="1:4" s="158" customFormat="1" ht="14.25" customHeight="1" x14ac:dyDescent="0.2">
      <c r="A67" s="372" t="s">
        <v>952</v>
      </c>
      <c r="B67" s="373"/>
      <c r="C67" s="373"/>
      <c r="D67" s="374"/>
    </row>
    <row r="68" spans="1:4" s="158" customFormat="1" ht="14.25" customHeight="1" x14ac:dyDescent="0.2">
      <c r="A68" s="456" t="s">
        <v>953</v>
      </c>
      <c r="B68" s="457"/>
      <c r="C68" s="457"/>
      <c r="D68" s="458"/>
    </row>
    <row r="69" spans="1:4" s="158" customFormat="1" ht="14.25" customHeight="1" thickBot="1" x14ac:dyDescent="0.25">
      <c r="A69" s="463" t="s">
        <v>954</v>
      </c>
      <c r="B69" s="464"/>
      <c r="C69" s="464"/>
      <c r="D69" s="465"/>
    </row>
    <row r="70" spans="1:4" s="158" customFormat="1" ht="14.25" customHeight="1" x14ac:dyDescent="0.2">
      <c r="A70" s="459" t="s">
        <v>698</v>
      </c>
      <c r="B70" s="459"/>
      <c r="C70" s="459"/>
      <c r="D70" s="459"/>
    </row>
  </sheetData>
  <sheetProtection algorithmName="SHA-512" hashValue="8R+7vQt4/MSTfrSYPVv7n0RDPeYwPSqghEWwS0NWdPQuOY4lGyqBje58dlOIQnjKNCp3KK6Z2kTrWPk1fp000Q==" saltValue="549LVVJHyD5EQNpRDRUavA==" spinCount="100000" sheet="1" objects="1" scenarios="1"/>
  <mergeCells count="63">
    <mergeCell ref="A70:D70"/>
    <mergeCell ref="A65:D65"/>
    <mergeCell ref="A66:D66"/>
    <mergeCell ref="A67:D67"/>
    <mergeCell ref="A68:D68"/>
    <mergeCell ref="A69:D69"/>
    <mergeCell ref="A47:D47"/>
    <mergeCell ref="A60:D60"/>
    <mergeCell ref="A49:D49"/>
    <mergeCell ref="A50:D50"/>
    <mergeCell ref="A51:D51"/>
    <mergeCell ref="A52:D52"/>
    <mergeCell ref="A53:D53"/>
    <mergeCell ref="A54:D54"/>
    <mergeCell ref="A55:D55"/>
    <mergeCell ref="A56:D56"/>
    <mergeCell ref="A57:D57"/>
    <mergeCell ref="A58:D58"/>
    <mergeCell ref="A59:D59"/>
    <mergeCell ref="A14:D14"/>
    <mergeCell ref="B29:D29"/>
    <mergeCell ref="A18:D18"/>
    <mergeCell ref="A19:D19"/>
    <mergeCell ref="A20:D20"/>
    <mergeCell ref="A21:D21"/>
    <mergeCell ref="A22:D22"/>
    <mergeCell ref="A23:D23"/>
    <mergeCell ref="B25:D25"/>
    <mergeCell ref="B26:D26"/>
    <mergeCell ref="B27:D27"/>
    <mergeCell ref="A17:D17"/>
    <mergeCell ref="A16:D16"/>
    <mergeCell ref="B24:D24"/>
    <mergeCell ref="B28:D28"/>
    <mergeCell ref="A8:D8"/>
    <mergeCell ref="A9:D9"/>
    <mergeCell ref="A10:D10"/>
    <mergeCell ref="A11:D11"/>
    <mergeCell ref="A13:D13"/>
    <mergeCell ref="A12:D12"/>
    <mergeCell ref="A1:D1"/>
    <mergeCell ref="A2:D2"/>
    <mergeCell ref="A5:D5"/>
    <mergeCell ref="A6:D6"/>
    <mergeCell ref="A7:D7"/>
    <mergeCell ref="A3:D3"/>
    <mergeCell ref="A4:D4"/>
    <mergeCell ref="A61:D61"/>
    <mergeCell ref="A62:D62"/>
    <mergeCell ref="A63:D63"/>
    <mergeCell ref="A64:D64"/>
    <mergeCell ref="A15:D15"/>
    <mergeCell ref="A48:D48"/>
    <mergeCell ref="A30:D30"/>
    <mergeCell ref="A31:D31"/>
    <mergeCell ref="A39:D39"/>
    <mergeCell ref="A40:D40"/>
    <mergeCell ref="A41:D41"/>
    <mergeCell ref="A42:D42"/>
    <mergeCell ref="A43:D43"/>
    <mergeCell ref="A44:D44"/>
    <mergeCell ref="A45:D45"/>
    <mergeCell ref="A46:D46"/>
  </mergeCells>
  <hyperlinks>
    <hyperlink ref="B25" r:id="rId1" xr:uid="{D11AA8D0-8D2C-4476-9EFA-AADDAB73A0C5}"/>
    <hyperlink ref="A67:D67" location="CND!A1" display="     Special Conditions" xr:uid="{76285099-283D-4B2D-8482-CC370C880689}"/>
    <hyperlink ref="A69:D69" location="'Emission Summary'!A1" display="     Emission Summary" xr:uid="{2EE00825-CF96-4EB2-90E5-0618AB925745}"/>
    <hyperlink ref="A68:D68" location="'Public Notice'!A1" display="     Public Notice Applicability, Required Information, and Small Business Classification" xr:uid="{C40E8569-204D-4D1B-85D8-C6092B8C76EF}"/>
    <hyperlink ref="A66:D66" location="BACT!A1" display="     Best Available Control Technology" xr:uid="{9A848B28-A7A1-4254-97D7-89CBCBD8E12B}"/>
    <hyperlink ref="A56:D56" location="Dehydrator!A1" display="     Dehydrator Vent" xr:uid="{6767F718-0F87-4411-80DA-4EBB3DC0A8DD}"/>
    <hyperlink ref="A55:D55" location="'Oil Tank2'!A1" display="     Oil Tank 2" xr:uid="{08096708-C977-4360-9460-CE16D48F0C73}"/>
    <hyperlink ref="A54:D54" location="'Oil Tank1'!A1" display="     Oil Tank 1" xr:uid="{C32278AF-81DC-4BB6-8BD7-CFB8108E1C6D}"/>
    <hyperlink ref="A53:D53" location="Fugitives!A1" display="     Fugitives" xr:uid="{13EABBB7-856C-459F-BE18-9C4FA693E8D8}"/>
    <hyperlink ref="A52:D52" location="'Glycol Reboiler'!A1" display="     Glycol Reboiler" xr:uid="{F116BC5C-937F-4333-880B-7FBC71A19612}"/>
    <hyperlink ref="A51:D51" location="Engine6!A1" display="     Compressor Engine 6" xr:uid="{58E914D9-59B8-489B-B9D0-573F3EAC051E}"/>
    <hyperlink ref="A50:D50" location="Engine5!A1" display="     Compressor Engine 5" xr:uid="{821F2E00-F9BA-499B-96F6-59C2CC765320}"/>
    <hyperlink ref="A49:D49" location="Engine4!A1" display="     Compressor Engine 4" xr:uid="{1EC76B49-9C27-4527-BD9F-D76694CD0F78}"/>
    <hyperlink ref="A48:D48" location="Engine3!A1" display="     Compressor Engine 3" xr:uid="{AE2B9673-B912-4E60-8D9E-0B147AD94B01}"/>
    <hyperlink ref="A47:D47" location="Engine2!A1" display="     Compressor Engine 2" xr:uid="{BB1244F2-5BF4-46C2-ACF8-C4AA43274CE0}"/>
    <hyperlink ref="A46:D46" location="Engine1!A1" display="     Compressor Engine 1" xr:uid="{6852BA59-3B6D-4307-94A9-F007530EE480}"/>
    <hyperlink ref="A44:D44" location="Fees!A1" tooltip="Click to jump to the Estimated Capital Cost and Fee Verification sheet." display="     Estimated Capital Cost and Fee Verification" xr:uid="{FCFAA6C7-6F63-466D-B775-E41D309754C4}"/>
    <hyperlink ref="B29:C29" r:id="rId2" tooltip="Click to link to TCEQ regions" display="www.tceq.texas.gov/agency/directory/region" xr:uid="{2F68E8DA-5DAB-4F95-9272-CC98AC0F13E6}"/>
    <hyperlink ref="B29" r:id="rId3" xr:uid="{FC103347-48EE-4067-86D7-24EA5E258701}"/>
    <hyperlink ref="B26" r:id="rId4" xr:uid="{52C8A908-4BA0-4DF2-886D-08808B916A1C}"/>
    <hyperlink ref="B27" r:id="rId5" xr:uid="{C29D365B-CE21-4B37-96B7-BE0B426D76B0}"/>
    <hyperlink ref="A57:D57" location="Blowdown!A1" display="     Compressor Blowdowns" xr:uid="{C5E706AC-2B67-40AB-96A6-335E3E67178B}"/>
    <hyperlink ref="A58:D58" location="Flare!A1" display="     Flare" xr:uid="{1EEC18F4-D20E-4778-9C67-18D88D5E6518}"/>
    <hyperlink ref="A59:D59" location="'Prod. Water Tank1'!A1" display="     Produced Water Tank 1" xr:uid="{A35D9A3B-A940-4770-A933-63ACE4915428}"/>
    <hyperlink ref="A60:D60" location="'Prod. Water Tank2'!A1" display="     Produced Water Tank 2" xr:uid="{BF6496CB-8372-4A6D-98CE-7985D59FC2F6}"/>
    <hyperlink ref="A61:D61" location="Loading!A1" display="     Truck Loading" xr:uid="{B87E96F0-20A4-46FA-9EF2-545F51EE573C}"/>
    <hyperlink ref="A62:D62" location="Cleaning!A1" display="     Tank Cleaning" xr:uid="{9D8DE676-FBFF-4D20-AE9E-53716B6879A4}"/>
    <hyperlink ref="A63:D63" location="Degassing!A1" display="     Tank Degassing" xr:uid="{29366DD0-9C85-4B78-A50E-A2A7E8DAAA05}"/>
    <hyperlink ref="A64:D64" location="'MSS Misc'!A1" display="     Miscellaneous MSS" xr:uid="{ACA8333D-4D85-49BE-B1B2-64E73A59BE7F}"/>
    <hyperlink ref="A21" r:id="rId6" xr:uid="{5A059F96-06B8-42D4-831C-32C9C132FE7F}"/>
    <hyperlink ref="A43:D43" location="'PI-1-Compressor'!A1" display="     PI-1-Compresor: General Application for Compressor Station RAP" xr:uid="{A368E237-3849-42BC-9E72-45C92FD97322}"/>
    <hyperlink ref="A17" r:id="rId7" xr:uid="{5BCC8CAC-2BD5-4377-9F11-022F38E05E12}"/>
    <hyperlink ref="B24" r:id="rId8" xr:uid="{3757EBB9-EE12-4876-92B5-F424EFB21973}"/>
    <hyperlink ref="B28" r:id="rId9" xr:uid="{88D68777-D0AB-49EC-96C8-116334062F9A}"/>
  </hyperlinks>
  <pageMargins left="0.25" right="0.25" top="0.25" bottom="0.25" header="0.3" footer="0.3"/>
  <pageSetup scale="33" orientation="portrait" r:id="rId10"/>
  <headerFooter>
    <oddHeader>&amp;CCompressor Station RAP Application</oddHeader>
    <oddFooter>&amp;LVersion 2.1&amp;CSheet: &amp;A&amp;RPage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FFFFCC"/>
    <pageSetUpPr fitToPage="1"/>
  </sheetPr>
  <dimension ref="A1:H35"/>
  <sheetViews>
    <sheetView showGridLines="0" zoomScaleNormal="100" workbookViewId="0">
      <selection sqref="A1:H1"/>
    </sheetView>
  </sheetViews>
  <sheetFormatPr defaultColWidth="0" defaultRowHeight="14.25" zeroHeight="1" x14ac:dyDescent="0.2"/>
  <cols>
    <col min="1" max="1" width="37.875" style="14" customWidth="1"/>
    <col min="2" max="2" width="17.75" style="14" customWidth="1"/>
    <col min="3" max="3" width="13" style="14" customWidth="1"/>
    <col min="4" max="4" width="11.375" style="14" customWidth="1"/>
    <col min="5" max="5" width="7.375" style="14" customWidth="1"/>
    <col min="6" max="6" width="7.75" style="14" customWidth="1"/>
    <col min="7" max="7" width="10.25" style="14" customWidth="1"/>
    <col min="8" max="8" width="42.75" style="14" customWidth="1"/>
    <col min="9" max="16384" width="8" style="14" hidden="1"/>
  </cols>
  <sheetData>
    <row r="1" spans="1:8" s="174" customFormat="1" ht="3.75" customHeight="1" thickBot="1" x14ac:dyDescent="0.25">
      <c r="A1" s="803" t="s">
        <v>631</v>
      </c>
      <c r="B1" s="803"/>
      <c r="C1" s="803"/>
      <c r="D1" s="803"/>
      <c r="E1" s="803"/>
      <c r="F1" s="803"/>
      <c r="G1" s="803"/>
      <c r="H1" s="803"/>
    </row>
    <row r="2" spans="1:8" s="174" customFormat="1" ht="18.75" thickBot="1" x14ac:dyDescent="0.25">
      <c r="A2" s="800" t="s">
        <v>114</v>
      </c>
      <c r="B2" s="801"/>
      <c r="C2" s="801"/>
      <c r="D2" s="801"/>
      <c r="E2" s="801"/>
      <c r="F2" s="801"/>
      <c r="G2" s="801"/>
      <c r="H2" s="802"/>
    </row>
    <row r="3" spans="1:8" s="174" customFormat="1" ht="60" customHeight="1" thickBot="1" x14ac:dyDescent="0.25">
      <c r="A3" s="786" t="s">
        <v>999</v>
      </c>
      <c r="B3" s="787"/>
      <c r="C3" s="787"/>
      <c r="D3" s="787"/>
      <c r="E3" s="787"/>
      <c r="F3" s="787"/>
      <c r="G3" s="787"/>
      <c r="H3" s="788"/>
    </row>
    <row r="4" spans="1:8" s="174" customFormat="1" ht="14.25" customHeight="1" thickBot="1" x14ac:dyDescent="0.25">
      <c r="A4" s="793" t="s">
        <v>921</v>
      </c>
      <c r="B4" s="793"/>
      <c r="C4" s="793"/>
      <c r="D4" s="793"/>
      <c r="E4" s="793"/>
      <c r="F4" s="793"/>
      <c r="G4" s="793"/>
      <c r="H4" s="793"/>
    </row>
    <row r="5" spans="1:8" s="174" customFormat="1" ht="15.75" thickBot="1" x14ac:dyDescent="0.25">
      <c r="A5" s="747" t="s">
        <v>978</v>
      </c>
      <c r="B5" s="748"/>
      <c r="C5" s="748"/>
      <c r="D5" s="748"/>
      <c r="E5" s="748"/>
      <c r="F5" s="748"/>
      <c r="G5" s="748"/>
      <c r="H5" s="749"/>
    </row>
    <row r="6" spans="1:8" s="174" customFormat="1" ht="15" x14ac:dyDescent="0.2">
      <c r="A6" s="175" t="s">
        <v>979</v>
      </c>
      <c r="B6" s="176" t="s">
        <v>980</v>
      </c>
      <c r="C6" s="794" t="s">
        <v>981</v>
      </c>
      <c r="D6" s="794"/>
      <c r="E6" s="794"/>
      <c r="F6" s="794"/>
      <c r="G6" s="794"/>
      <c r="H6" s="795"/>
    </row>
    <row r="7" spans="1:8" s="174" customFormat="1" x14ac:dyDescent="0.2">
      <c r="A7" s="177" t="s">
        <v>1</v>
      </c>
      <c r="B7" s="178" t="s">
        <v>220</v>
      </c>
      <c r="C7" s="776" t="s">
        <v>116</v>
      </c>
      <c r="D7" s="776"/>
      <c r="E7" s="776"/>
      <c r="F7" s="776"/>
      <c r="G7" s="776"/>
      <c r="H7" s="777"/>
    </row>
    <row r="8" spans="1:8" s="174" customFormat="1" x14ac:dyDescent="0.2">
      <c r="A8" s="177" t="s">
        <v>10</v>
      </c>
      <c r="B8" s="179"/>
      <c r="C8" s="796" t="s">
        <v>982</v>
      </c>
      <c r="D8" s="796"/>
      <c r="E8" s="796"/>
      <c r="F8" s="796"/>
      <c r="G8" s="796"/>
      <c r="H8" s="797"/>
    </row>
    <row r="9" spans="1:8" s="174" customFormat="1" x14ac:dyDescent="0.2">
      <c r="A9" s="177" t="s">
        <v>983</v>
      </c>
      <c r="B9" s="180"/>
      <c r="C9" s="796" t="s">
        <v>984</v>
      </c>
      <c r="D9" s="796"/>
      <c r="E9" s="796"/>
      <c r="F9" s="796"/>
      <c r="G9" s="796"/>
      <c r="H9" s="797"/>
    </row>
    <row r="10" spans="1:8" s="174" customFormat="1" ht="15" thickBot="1" x14ac:dyDescent="0.25">
      <c r="A10" s="181" t="s">
        <v>985</v>
      </c>
      <c r="B10" s="182"/>
      <c r="C10" s="798" t="s">
        <v>986</v>
      </c>
      <c r="D10" s="798"/>
      <c r="E10" s="798"/>
      <c r="F10" s="798"/>
      <c r="G10" s="798"/>
      <c r="H10" s="799"/>
    </row>
    <row r="11" spans="1:8" s="174" customFormat="1" ht="14.25" customHeight="1" thickBot="1" x14ac:dyDescent="0.25">
      <c r="A11" s="793" t="s">
        <v>921</v>
      </c>
      <c r="B11" s="793"/>
      <c r="C11" s="793"/>
      <c r="D11" s="793"/>
      <c r="E11" s="793"/>
      <c r="F11" s="793"/>
      <c r="G11" s="793"/>
      <c r="H11" s="793"/>
    </row>
    <row r="12" spans="1:8" s="174" customFormat="1" ht="15.75" thickBot="1" x14ac:dyDescent="0.25">
      <c r="A12" s="747" t="s">
        <v>987</v>
      </c>
      <c r="B12" s="748"/>
      <c r="C12" s="748"/>
      <c r="D12" s="748"/>
      <c r="E12" s="748"/>
      <c r="F12" s="748"/>
      <c r="G12" s="748"/>
      <c r="H12" s="749"/>
    </row>
    <row r="13" spans="1:8" s="174" customFormat="1" ht="15" x14ac:dyDescent="0.2">
      <c r="A13" s="183" t="s">
        <v>979</v>
      </c>
      <c r="B13" s="184" t="s">
        <v>980</v>
      </c>
      <c r="C13" s="782" t="s">
        <v>988</v>
      </c>
      <c r="D13" s="782"/>
      <c r="E13" s="782"/>
      <c r="F13" s="782"/>
      <c r="G13" s="782"/>
      <c r="H13" s="783"/>
    </row>
    <row r="14" spans="1:8" s="174" customFormat="1" x14ac:dyDescent="0.2">
      <c r="A14" s="185" t="s">
        <v>989</v>
      </c>
      <c r="B14" s="186"/>
      <c r="C14" s="805" t="s">
        <v>190</v>
      </c>
      <c r="D14" s="805"/>
      <c r="E14" s="805"/>
      <c r="F14" s="805"/>
      <c r="G14" s="805"/>
      <c r="H14" s="806"/>
    </row>
    <row r="15" spans="1:8" s="174" customFormat="1" x14ac:dyDescent="0.2">
      <c r="A15" s="185" t="s">
        <v>11</v>
      </c>
      <c r="B15" s="186"/>
      <c r="C15" s="805" t="s">
        <v>191</v>
      </c>
      <c r="D15" s="805"/>
      <c r="E15" s="805"/>
      <c r="F15" s="805"/>
      <c r="G15" s="805"/>
      <c r="H15" s="806"/>
    </row>
    <row r="16" spans="1:8" s="174" customFormat="1" x14ac:dyDescent="0.2">
      <c r="A16" s="185" t="s">
        <v>12</v>
      </c>
      <c r="B16" s="186"/>
      <c r="C16" s="805" t="s">
        <v>192</v>
      </c>
      <c r="D16" s="805"/>
      <c r="E16" s="805"/>
      <c r="F16" s="805"/>
      <c r="G16" s="805"/>
      <c r="H16" s="806"/>
    </row>
    <row r="17" spans="1:8" s="174" customFormat="1" ht="15" thickBot="1" x14ac:dyDescent="0.25">
      <c r="A17" s="187" t="s">
        <v>13</v>
      </c>
      <c r="B17" s="188"/>
      <c r="C17" s="807" t="s">
        <v>193</v>
      </c>
      <c r="D17" s="807"/>
      <c r="E17" s="807"/>
      <c r="F17" s="807"/>
      <c r="G17" s="807"/>
      <c r="H17" s="808"/>
    </row>
    <row r="18" spans="1:8" s="174" customFormat="1" ht="14.25" customHeight="1" thickBot="1" x14ac:dyDescent="0.25">
      <c r="A18" s="793" t="s">
        <v>921</v>
      </c>
      <c r="B18" s="793"/>
      <c r="C18" s="793"/>
      <c r="D18" s="793"/>
      <c r="E18" s="793"/>
      <c r="F18" s="793"/>
      <c r="G18" s="793"/>
      <c r="H18" s="793"/>
    </row>
    <row r="19" spans="1:8" s="174" customFormat="1" ht="15.75" thickBot="1" x14ac:dyDescent="0.25">
      <c r="A19" s="747" t="s">
        <v>990</v>
      </c>
      <c r="B19" s="748"/>
      <c r="C19" s="748"/>
      <c r="D19" s="748"/>
      <c r="E19" s="748"/>
      <c r="F19" s="748"/>
      <c r="G19" s="748"/>
      <c r="H19" s="749"/>
    </row>
    <row r="20" spans="1:8" s="174" customFormat="1" ht="15" x14ac:dyDescent="0.2">
      <c r="A20" s="183" t="s">
        <v>979</v>
      </c>
      <c r="B20" s="184" t="s">
        <v>980</v>
      </c>
      <c r="C20" s="782" t="s">
        <v>993</v>
      </c>
      <c r="D20" s="782"/>
      <c r="E20" s="782"/>
      <c r="F20" s="782"/>
      <c r="G20" s="782"/>
      <c r="H20" s="783"/>
    </row>
    <row r="21" spans="1:8" s="174" customFormat="1" x14ac:dyDescent="0.2">
      <c r="A21" s="208" t="s">
        <v>26</v>
      </c>
      <c r="B21" s="186"/>
      <c r="C21" s="805" t="s">
        <v>31</v>
      </c>
      <c r="D21" s="805"/>
      <c r="E21" s="805"/>
      <c r="F21" s="805"/>
      <c r="G21" s="805"/>
      <c r="H21" s="806"/>
    </row>
    <row r="22" spans="1:8" s="174" customFormat="1" x14ac:dyDescent="0.2">
      <c r="A22" s="208" t="s">
        <v>28</v>
      </c>
      <c r="B22" s="186"/>
      <c r="C22" s="805" t="s">
        <v>188</v>
      </c>
      <c r="D22" s="805"/>
      <c r="E22" s="805"/>
      <c r="F22" s="805"/>
      <c r="G22" s="805"/>
      <c r="H22" s="806"/>
    </row>
    <row r="23" spans="1:8" s="174" customFormat="1" ht="15" thickBot="1" x14ac:dyDescent="0.25">
      <c r="A23" s="209" t="s">
        <v>35</v>
      </c>
      <c r="B23" s="188"/>
      <c r="C23" s="807" t="s">
        <v>36</v>
      </c>
      <c r="D23" s="807"/>
      <c r="E23" s="807"/>
      <c r="F23" s="807"/>
      <c r="G23" s="807"/>
      <c r="H23" s="808"/>
    </row>
    <row r="24" spans="1:8" s="174" customFormat="1" ht="14.25" customHeight="1" thickBot="1" x14ac:dyDescent="0.25">
      <c r="A24" s="793" t="s">
        <v>921</v>
      </c>
      <c r="B24" s="793"/>
      <c r="C24" s="793"/>
      <c r="D24" s="793"/>
      <c r="E24" s="793"/>
      <c r="F24" s="793"/>
      <c r="G24" s="793"/>
      <c r="H24" s="793"/>
    </row>
    <row r="25" spans="1:8" s="174" customFormat="1" ht="15.75" thickBot="1" x14ac:dyDescent="0.25">
      <c r="A25" s="747" t="s">
        <v>992</v>
      </c>
      <c r="B25" s="748"/>
      <c r="C25" s="748"/>
      <c r="D25" s="748"/>
      <c r="E25" s="748"/>
      <c r="F25" s="748"/>
      <c r="G25" s="748"/>
      <c r="H25" s="749"/>
    </row>
    <row r="26" spans="1:8" ht="60" x14ac:dyDescent="0.25">
      <c r="A26" s="210" t="s">
        <v>15</v>
      </c>
      <c r="B26" s="211" t="s">
        <v>30</v>
      </c>
      <c r="C26" s="211" t="s">
        <v>24</v>
      </c>
      <c r="D26" s="211" t="s">
        <v>519</v>
      </c>
      <c r="E26" s="211" t="s">
        <v>16</v>
      </c>
      <c r="F26" s="211" t="s">
        <v>17</v>
      </c>
      <c r="G26" s="211" t="s">
        <v>196</v>
      </c>
      <c r="H26" s="212" t="s">
        <v>197</v>
      </c>
    </row>
    <row r="27" spans="1:8" x14ac:dyDescent="0.2">
      <c r="A27" s="208" t="s">
        <v>126</v>
      </c>
      <c r="B27" s="186"/>
      <c r="C27" s="16" t="s">
        <v>34</v>
      </c>
      <c r="D27" s="16">
        <v>100</v>
      </c>
      <c r="E27" s="42">
        <f>IFERROR(B27/$B$23*$B$21,0)</f>
        <v>0</v>
      </c>
      <c r="F27" s="17">
        <f>IFERROR(E27*$B$22/2000,0)</f>
        <v>0</v>
      </c>
      <c r="G27" s="42">
        <v>0.15</v>
      </c>
      <c r="H27" s="15" t="s">
        <v>520</v>
      </c>
    </row>
    <row r="28" spans="1:8" x14ac:dyDescent="0.2">
      <c r="A28" s="208" t="s">
        <v>18</v>
      </c>
      <c r="B28" s="186"/>
      <c r="C28" s="16" t="s">
        <v>34</v>
      </c>
      <c r="D28" s="16">
        <v>84</v>
      </c>
      <c r="E28" s="42">
        <f t="shared" ref="E28:E33" si="0">IFERROR(B28/$B$23*$B$21,0)</f>
        <v>0</v>
      </c>
      <c r="F28" s="17">
        <f t="shared" ref="F28:F34" si="1">IFERROR(E28*$B$22/2000,0)</f>
        <v>0</v>
      </c>
      <c r="G28" s="42">
        <v>0.12</v>
      </c>
      <c r="H28" s="15" t="s">
        <v>520</v>
      </c>
    </row>
    <row r="29" spans="1:8" x14ac:dyDescent="0.2">
      <c r="A29" s="208" t="s">
        <v>19</v>
      </c>
      <c r="B29" s="186"/>
      <c r="C29" s="16" t="s">
        <v>34</v>
      </c>
      <c r="D29" s="16">
        <v>7.6</v>
      </c>
      <c r="E29" s="42">
        <f t="shared" si="0"/>
        <v>0</v>
      </c>
      <c r="F29" s="17">
        <f t="shared" si="1"/>
        <v>0</v>
      </c>
      <c r="G29" s="16" t="s">
        <v>116</v>
      </c>
      <c r="H29" s="15" t="s">
        <v>521</v>
      </c>
    </row>
    <row r="30" spans="1:8" x14ac:dyDescent="0.2">
      <c r="A30" s="208" t="s">
        <v>21</v>
      </c>
      <c r="B30" s="186"/>
      <c r="C30" s="16" t="s">
        <v>34</v>
      </c>
      <c r="D30" s="16">
        <v>7.6</v>
      </c>
      <c r="E30" s="42">
        <f t="shared" si="0"/>
        <v>0</v>
      </c>
      <c r="F30" s="17">
        <f t="shared" si="1"/>
        <v>0</v>
      </c>
      <c r="G30" s="42">
        <v>0.01</v>
      </c>
      <c r="H30" s="15" t="s">
        <v>521</v>
      </c>
    </row>
    <row r="31" spans="1:8" x14ac:dyDescent="0.2">
      <c r="A31" s="208" t="s">
        <v>22</v>
      </c>
      <c r="B31" s="186"/>
      <c r="C31" s="16" t="s">
        <v>34</v>
      </c>
      <c r="D31" s="16">
        <v>7.6</v>
      </c>
      <c r="E31" s="42">
        <f t="shared" si="0"/>
        <v>0</v>
      </c>
      <c r="F31" s="17">
        <f t="shared" si="1"/>
        <v>0</v>
      </c>
      <c r="G31" s="42">
        <v>0.01</v>
      </c>
      <c r="H31" s="15" t="s">
        <v>521</v>
      </c>
    </row>
    <row r="32" spans="1:8" x14ac:dyDescent="0.2">
      <c r="A32" s="208" t="s">
        <v>20</v>
      </c>
      <c r="B32" s="186"/>
      <c r="C32" s="16" t="s">
        <v>34</v>
      </c>
      <c r="D32" s="16">
        <v>5.5</v>
      </c>
      <c r="E32" s="42">
        <f t="shared" si="0"/>
        <v>0</v>
      </c>
      <c r="F32" s="17">
        <f t="shared" si="1"/>
        <v>0</v>
      </c>
      <c r="G32" s="16" t="s">
        <v>116</v>
      </c>
      <c r="H32" s="15" t="s">
        <v>521</v>
      </c>
    </row>
    <row r="33" spans="1:8" x14ac:dyDescent="0.2">
      <c r="A33" s="208" t="s">
        <v>23</v>
      </c>
      <c r="B33" s="186"/>
      <c r="C33" s="16" t="s">
        <v>34</v>
      </c>
      <c r="D33" s="16">
        <v>0.6</v>
      </c>
      <c r="E33" s="42">
        <f t="shared" si="0"/>
        <v>0</v>
      </c>
      <c r="F33" s="17">
        <f t="shared" si="1"/>
        <v>0</v>
      </c>
      <c r="G33" s="16">
        <v>0.01</v>
      </c>
      <c r="H33" s="15" t="s">
        <v>521</v>
      </c>
    </row>
    <row r="34" spans="1:8" ht="15" thickBot="1" x14ac:dyDescent="0.25">
      <c r="A34" s="209" t="s">
        <v>33</v>
      </c>
      <c r="B34" s="186"/>
      <c r="C34" s="18" t="s">
        <v>34</v>
      </c>
      <c r="D34" s="18">
        <v>7.4999999999999997E-2</v>
      </c>
      <c r="E34" s="42">
        <f>IFERROR(IF(B34/$B$23*$B$21&lt;0.001,"&lt;0.001",B34/$B$23*$B$21),0)</f>
        <v>0</v>
      </c>
      <c r="F34" s="17">
        <f t="shared" si="1"/>
        <v>0</v>
      </c>
      <c r="G34" s="18" t="s">
        <v>116</v>
      </c>
      <c r="H34" s="98" t="s">
        <v>522</v>
      </c>
    </row>
    <row r="35" spans="1:8" x14ac:dyDescent="0.2">
      <c r="A35" s="804" t="s">
        <v>768</v>
      </c>
      <c r="B35" s="804"/>
      <c r="C35" s="804"/>
      <c r="D35" s="804"/>
      <c r="E35" s="804"/>
      <c r="F35" s="804"/>
      <c r="G35" s="804"/>
      <c r="H35" s="804"/>
    </row>
  </sheetData>
  <sheetProtection algorithmName="SHA-512" hashValue="qUvLoK1PChUnldJK3AUgmQ1uGLFrD0HqpvaP+CRxfurnh3dFYEW3aOQbiHzh9WDCfp+D0otoD0Kz6nMPdj65mA==" saltValue="w9T4N92QNGtxj7R4Dj5NqA==" spinCount="100000" sheet="1" objects="1" scenarios="1"/>
  <mergeCells count="26">
    <mergeCell ref="A1:H1"/>
    <mergeCell ref="A35:H35"/>
    <mergeCell ref="A24:H24"/>
    <mergeCell ref="A25:H25"/>
    <mergeCell ref="C20:H20"/>
    <mergeCell ref="A11:H11"/>
    <mergeCell ref="C13:H13"/>
    <mergeCell ref="C14:H14"/>
    <mergeCell ref="C15:H15"/>
    <mergeCell ref="C16:H16"/>
    <mergeCell ref="C17:H17"/>
    <mergeCell ref="C21:H21"/>
    <mergeCell ref="C22:H22"/>
    <mergeCell ref="C23:H23"/>
    <mergeCell ref="A18:H18"/>
    <mergeCell ref="A19:H19"/>
    <mergeCell ref="A2:H2"/>
    <mergeCell ref="A3:H3"/>
    <mergeCell ref="A12:H12"/>
    <mergeCell ref="C6:H6"/>
    <mergeCell ref="C7:H7"/>
    <mergeCell ref="C8:H8"/>
    <mergeCell ref="C9:H9"/>
    <mergeCell ref="C10:H10"/>
    <mergeCell ref="A4:H4"/>
    <mergeCell ref="A5:H5"/>
  </mergeCells>
  <conditionalFormatting sqref="E27:E34">
    <cfRule type="expression" dxfId="59" priority="4">
      <formula>E27&gt;G27</formula>
    </cfRule>
  </conditionalFormatting>
  <dataValidations count="13">
    <dataValidation type="list" allowBlank="1" showErrorMessage="1" errorTitle="Zone" error="Values allowed are: 13, 14, 15." prompt="Zone Yellow Cell" sqref="B8" xr:uid="{00000000-0002-0000-0800-000000000000}">
      <formula1>Zones</formula1>
    </dataValidation>
    <dataValidation allowBlank="1" showErrorMessage="1" prompt="The NOX lb/hr maximum is 0.15." sqref="E27:E34" xr:uid="{00000000-0002-0000-0800-000011000000}"/>
    <dataValidation type="decimal" allowBlank="1" showErrorMessage="1" errorTitle="East (Meters)" error="Enter a value between 205000 and 795000 meters." prompt="East (Meters) Yellow Cell" sqref="B9" xr:uid="{D070C8C7-2313-4A06-B3CB-E5C77A2EC5E3}">
      <formula1>205000</formula1>
      <formula2>795000</formula2>
    </dataValidation>
    <dataValidation type="decimal" allowBlank="1" showErrorMessage="1" errorTitle="North (Meters)" error="Enter a value between 2854000 and 4059000 meters." prompt="North (Meters) Yellow Cell" sqref="B10" xr:uid="{69E4D9FE-254B-4B08-AA0D-0A01A4BED934}">
      <formula1>2854000</formula1>
      <formula2>4059000</formula2>
    </dataValidation>
    <dataValidation type="decimal" operator="lessThanOrEqual" allowBlank="1" showInputMessage="1" showErrorMessage="1" sqref="B21" xr:uid="{2D8F6A67-B262-4AE6-89AB-FAA3D13F8F99}">
      <formula1>1.5</formula1>
    </dataValidation>
    <dataValidation allowBlank="1" showInputMessage="1" showErrorMessage="1" prompt="Diameter (ft) Yellow Cell" sqref="A15" xr:uid="{450FF0C6-F3D2-4B46-9B8F-962566647FEC}"/>
    <dataValidation type="decimal" operator="greaterThanOrEqual" allowBlank="1" showErrorMessage="1" prompt="Release Height (ft) Yellow Cell" sqref="B14" xr:uid="{FD655236-B7B7-4EB1-9916-806C7E9DCA5A}">
      <formula1>20</formula1>
    </dataValidation>
    <dataValidation type="decimal" operator="greaterThanOrEqual" allowBlank="1" showErrorMessage="1" prompt="Diameter (ft) Yellow Cell" sqref="B15" xr:uid="{A99AC51D-FC3D-4E71-9F34-F1CF9B8B5B5C}">
      <formula1>0.65</formula1>
    </dataValidation>
    <dataValidation type="decimal" operator="greaterThanOrEqual" allowBlank="1" showErrorMessage="1" prompt="Temperature (°F) Yellow Cell" sqref="B16" xr:uid="{35163DDE-5A14-4CCE-BDEF-730B0D0A8EF5}">
      <formula1>756</formula1>
    </dataValidation>
    <dataValidation type="decimal" operator="greaterThanOrEqual" allowBlank="1" showErrorMessage="1" prompt="Velocity (fps) Yellow Cell" sqref="B17" xr:uid="{14B7DB55-0C82-4208-AA4C-9E9321251788}">
      <formula1>5.2</formula1>
    </dataValidation>
    <dataValidation type="decimal" operator="lessThanOrEqual" allowBlank="1" showInputMessage="1" showErrorMessage="1" sqref="B22" xr:uid="{92A6643A-AFC1-4B4C-997A-C1C7891D022D}">
      <formula1>8760</formula1>
    </dataValidation>
    <dataValidation type="decimal" operator="lessThanOrEqual" allowBlank="1" showInputMessage="1" showErrorMessage="1" sqref="B23" xr:uid="{E13AC40B-686F-4861-9B6E-8CD9AA0D566D}">
      <formula1>1020</formula1>
    </dataValidation>
    <dataValidation type="decimal" operator="lessThanOrEqual" allowBlank="1" showInputMessage="1" showErrorMessage="1" sqref="B27:B34" xr:uid="{CF95364B-79A2-4B1A-9DC4-158025BC4E98}">
      <formula1>100</formula1>
    </dataValidation>
  </dataValidations>
  <pageMargins left="0.25" right="0.25" top="0.25" bottom="0.25" header="0.3" footer="0.3"/>
  <pageSetup scale="63" orientation="portrait" r:id="rId1"/>
  <headerFooter>
    <oddHeader>&amp;CCompressor Station RAP Application</oddHeader>
    <oddFooter>&amp;LVersion 2.0&amp;CSheet: &amp;A&amp;RPage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FFFFCC"/>
    <pageSetUpPr fitToPage="1"/>
  </sheetPr>
  <dimension ref="A1:G63"/>
  <sheetViews>
    <sheetView showGridLines="0" zoomScaleNormal="100" workbookViewId="0">
      <selection sqref="A1:G1"/>
    </sheetView>
  </sheetViews>
  <sheetFormatPr defaultColWidth="0" defaultRowHeight="14.25" zeroHeight="1" x14ac:dyDescent="0.2"/>
  <cols>
    <col min="1" max="1" width="39" style="4" customWidth="1"/>
    <col min="2" max="2" width="23.25" style="4" customWidth="1"/>
    <col min="3" max="3" width="15.875" style="4" customWidth="1"/>
    <col min="4" max="4" width="18.75" style="4" customWidth="1"/>
    <col min="5" max="5" width="15.875" style="4" customWidth="1"/>
    <col min="6" max="6" width="12" style="4" customWidth="1"/>
    <col min="7" max="7" width="10.625" style="4" customWidth="1"/>
    <col min="8" max="16384" width="8" style="4" hidden="1"/>
  </cols>
  <sheetData>
    <row r="1" spans="1:7" s="174" customFormat="1" ht="3.75" customHeight="1" thickBot="1" x14ac:dyDescent="0.25">
      <c r="A1" s="803" t="s">
        <v>631</v>
      </c>
      <c r="B1" s="803"/>
      <c r="C1" s="803"/>
      <c r="D1" s="803"/>
      <c r="E1" s="803"/>
      <c r="F1" s="803"/>
      <c r="G1" s="803"/>
    </row>
    <row r="2" spans="1:7" s="174" customFormat="1" ht="18.75" thickBot="1" x14ac:dyDescent="0.25">
      <c r="A2" s="822" t="s">
        <v>9</v>
      </c>
      <c r="B2" s="823"/>
      <c r="C2" s="823"/>
      <c r="D2" s="823"/>
      <c r="E2" s="823"/>
      <c r="F2" s="823"/>
      <c r="G2" s="824"/>
    </row>
    <row r="3" spans="1:7" s="174" customFormat="1" ht="75" customHeight="1" thickBot="1" x14ac:dyDescent="0.25">
      <c r="A3" s="825" t="s">
        <v>1082</v>
      </c>
      <c r="B3" s="826"/>
      <c r="C3" s="826"/>
      <c r="D3" s="826"/>
      <c r="E3" s="826"/>
      <c r="F3" s="826"/>
      <c r="G3" s="827"/>
    </row>
    <row r="4" spans="1:7" s="174" customFormat="1" ht="14.25" customHeight="1" thickBot="1" x14ac:dyDescent="0.25">
      <c r="A4" s="793" t="s">
        <v>921</v>
      </c>
      <c r="B4" s="793"/>
      <c r="C4" s="793"/>
      <c r="D4" s="793"/>
      <c r="E4" s="793"/>
      <c r="F4" s="793"/>
      <c r="G4" s="793"/>
    </row>
    <row r="5" spans="1:7" s="174" customFormat="1" ht="15.75" thickBot="1" x14ac:dyDescent="0.25">
      <c r="A5" s="828" t="s">
        <v>978</v>
      </c>
      <c r="B5" s="829"/>
      <c r="C5" s="829"/>
      <c r="D5" s="829"/>
      <c r="E5" s="829"/>
      <c r="F5" s="829"/>
      <c r="G5" s="830"/>
    </row>
    <row r="6" spans="1:7" s="174" customFormat="1" ht="15" x14ac:dyDescent="0.2">
      <c r="A6" s="175" t="s">
        <v>979</v>
      </c>
      <c r="B6" s="176" t="s">
        <v>980</v>
      </c>
      <c r="C6" s="794" t="s">
        <v>981</v>
      </c>
      <c r="D6" s="794"/>
      <c r="E6" s="794"/>
      <c r="F6" s="794"/>
      <c r="G6" s="795"/>
    </row>
    <row r="7" spans="1:7" s="174" customFormat="1" x14ac:dyDescent="0.2">
      <c r="A7" s="177" t="s">
        <v>1</v>
      </c>
      <c r="B7" s="178" t="s">
        <v>59</v>
      </c>
      <c r="C7" s="776" t="s">
        <v>116</v>
      </c>
      <c r="D7" s="776"/>
      <c r="E7" s="776"/>
      <c r="F7" s="776"/>
      <c r="G7" s="777"/>
    </row>
    <row r="8" spans="1:7" s="174" customFormat="1" x14ac:dyDescent="0.2">
      <c r="A8" s="177" t="s">
        <v>10</v>
      </c>
      <c r="B8" s="179"/>
      <c r="C8" s="796" t="s">
        <v>982</v>
      </c>
      <c r="D8" s="796"/>
      <c r="E8" s="796"/>
      <c r="F8" s="796"/>
      <c r="G8" s="797"/>
    </row>
    <row r="9" spans="1:7" s="174" customFormat="1" x14ac:dyDescent="0.2">
      <c r="A9" s="177" t="s">
        <v>983</v>
      </c>
      <c r="B9" s="180"/>
      <c r="C9" s="796" t="s">
        <v>984</v>
      </c>
      <c r="D9" s="796"/>
      <c r="E9" s="796"/>
      <c r="F9" s="796"/>
      <c r="G9" s="797"/>
    </row>
    <row r="10" spans="1:7" s="174" customFormat="1" ht="15" thickBot="1" x14ac:dyDescent="0.25">
      <c r="A10" s="181" t="s">
        <v>985</v>
      </c>
      <c r="B10" s="182"/>
      <c r="C10" s="798" t="s">
        <v>986</v>
      </c>
      <c r="D10" s="798"/>
      <c r="E10" s="798"/>
      <c r="F10" s="798"/>
      <c r="G10" s="799"/>
    </row>
    <row r="11" spans="1:7" s="174" customFormat="1" ht="14.25" customHeight="1" thickBot="1" x14ac:dyDescent="0.25">
      <c r="A11" s="793" t="s">
        <v>921</v>
      </c>
      <c r="B11" s="793"/>
      <c r="C11" s="793"/>
      <c r="D11" s="793"/>
      <c r="E11" s="793"/>
      <c r="F11" s="793"/>
      <c r="G11" s="793"/>
    </row>
    <row r="12" spans="1:7" s="174" customFormat="1" ht="15.75" thickBot="1" x14ac:dyDescent="0.25">
      <c r="A12" s="814" t="s">
        <v>987</v>
      </c>
      <c r="B12" s="815"/>
      <c r="C12" s="815"/>
      <c r="D12" s="815"/>
      <c r="E12" s="815"/>
      <c r="F12" s="815"/>
      <c r="G12" s="816"/>
    </row>
    <row r="13" spans="1:7" s="174" customFormat="1" ht="15" x14ac:dyDescent="0.2">
      <c r="A13" s="183" t="s">
        <v>979</v>
      </c>
      <c r="B13" s="184" t="s">
        <v>980</v>
      </c>
      <c r="C13" s="782" t="s">
        <v>988</v>
      </c>
      <c r="D13" s="782"/>
      <c r="E13" s="782"/>
      <c r="F13" s="782"/>
      <c r="G13" s="783"/>
    </row>
    <row r="14" spans="1:7" s="174" customFormat="1" ht="15" thickBot="1" x14ac:dyDescent="0.25">
      <c r="A14" s="230" t="s">
        <v>989</v>
      </c>
      <c r="B14" s="188"/>
      <c r="C14" s="807" t="s">
        <v>194</v>
      </c>
      <c r="D14" s="807"/>
      <c r="E14" s="807"/>
      <c r="F14" s="807"/>
      <c r="G14" s="808"/>
    </row>
    <row r="15" spans="1:7" s="174" customFormat="1" ht="14.25" customHeight="1" thickBot="1" x14ac:dyDescent="0.25">
      <c r="A15" s="793" t="s">
        <v>921</v>
      </c>
      <c r="B15" s="793"/>
      <c r="C15" s="793"/>
      <c r="D15" s="793"/>
      <c r="E15" s="793"/>
      <c r="F15" s="793"/>
      <c r="G15" s="793"/>
    </row>
    <row r="16" spans="1:7" s="174" customFormat="1" ht="15.75" thickBot="1" x14ac:dyDescent="0.25">
      <c r="A16" s="814" t="s">
        <v>1107</v>
      </c>
      <c r="B16" s="815"/>
      <c r="C16" s="815"/>
      <c r="D16" s="815"/>
      <c r="E16" s="815"/>
      <c r="F16" s="815"/>
      <c r="G16" s="816"/>
    </row>
    <row r="17" spans="1:7" ht="45" x14ac:dyDescent="0.2">
      <c r="A17" s="201" t="s">
        <v>60</v>
      </c>
      <c r="B17" s="202" t="s">
        <v>562</v>
      </c>
      <c r="C17" s="202" t="s">
        <v>61</v>
      </c>
      <c r="D17" s="202" t="s">
        <v>63</v>
      </c>
      <c r="E17" s="202" t="s">
        <v>62</v>
      </c>
      <c r="F17" s="202" t="s">
        <v>3</v>
      </c>
      <c r="G17" s="213" t="s">
        <v>4</v>
      </c>
    </row>
    <row r="18" spans="1:7" x14ac:dyDescent="0.2">
      <c r="A18" s="193" t="s">
        <v>589</v>
      </c>
      <c r="B18" s="5">
        <v>9.92E-3</v>
      </c>
      <c r="C18" s="120"/>
      <c r="D18" s="121"/>
      <c r="E18" s="6">
        <v>0.97</v>
      </c>
      <c r="F18" s="7">
        <f>B18*C18*D18*(1-E18)</f>
        <v>0</v>
      </c>
      <c r="G18" s="8">
        <f>B18*C18*D18*8760/2000*(1-E18)</f>
        <v>0</v>
      </c>
    </row>
    <row r="19" spans="1:7" x14ac:dyDescent="0.2">
      <c r="A19" s="193" t="s">
        <v>590</v>
      </c>
      <c r="B19" s="5">
        <v>1.9400000000000001E-2</v>
      </c>
      <c r="C19" s="120"/>
      <c r="D19" s="121"/>
      <c r="E19" s="6">
        <v>0.97</v>
      </c>
      <c r="F19" s="7">
        <f>B19*C19*D19*(1-E19)</f>
        <v>0</v>
      </c>
      <c r="G19" s="8">
        <f>B19*C19*D19*8760/2000*(1-E19)</f>
        <v>0</v>
      </c>
    </row>
    <row r="20" spans="1:7" x14ac:dyDescent="0.2">
      <c r="A20" s="193" t="s">
        <v>591</v>
      </c>
      <c r="B20" s="5">
        <v>4.4099999999999999E-3</v>
      </c>
      <c r="C20" s="120"/>
      <c r="D20" s="121"/>
      <c r="E20" s="6">
        <v>0.97</v>
      </c>
      <c r="F20" s="7">
        <f>B20*C20*D20*(1-E20)</f>
        <v>0</v>
      </c>
      <c r="G20" s="8">
        <f>B20*C20*D20*8760/2000*(1-E20)</f>
        <v>0</v>
      </c>
    </row>
    <row r="21" spans="1:7" x14ac:dyDescent="0.2">
      <c r="A21" s="193" t="s">
        <v>592</v>
      </c>
      <c r="B21" s="5">
        <v>8.5999999999999998E-4</v>
      </c>
      <c r="C21" s="120"/>
      <c r="D21" s="121"/>
      <c r="E21" s="6">
        <v>0.3</v>
      </c>
      <c r="F21" s="7">
        <f>B21*C21*D21*(1-E21)</f>
        <v>0</v>
      </c>
      <c r="G21" s="8">
        <f>B21*C21*D21*8760/2000*(1-E21)</f>
        <v>0</v>
      </c>
    </row>
    <row r="22" spans="1:7" x14ac:dyDescent="0.2">
      <c r="A22" s="193" t="s">
        <v>593</v>
      </c>
      <c r="B22" s="5">
        <v>4.4000000000000002E-4</v>
      </c>
      <c r="C22" s="120"/>
      <c r="D22" s="121"/>
      <c r="E22" s="6">
        <v>0.3</v>
      </c>
      <c r="F22" s="7">
        <f>B22*C22*D22*(1-E22)</f>
        <v>0</v>
      </c>
      <c r="G22" s="8">
        <f>B22*C22*D22*8760/2000*(1-E22)</f>
        <v>0</v>
      </c>
    </row>
    <row r="23" spans="1:7" x14ac:dyDescent="0.2">
      <c r="A23" s="193" t="s">
        <v>594</v>
      </c>
      <c r="B23" s="5">
        <v>5.4999999999999997E-3</v>
      </c>
      <c r="C23" s="120"/>
      <c r="D23" s="121"/>
      <c r="E23" s="6">
        <v>0.97</v>
      </c>
      <c r="F23" s="7">
        <f t="shared" ref="F23:F27" si="0">B23*C23*D23*(1-E23)</f>
        <v>0</v>
      </c>
      <c r="G23" s="8">
        <f t="shared" ref="G23:G27" si="1">B23*C23*D23*8760/2000*(1-E23)</f>
        <v>0</v>
      </c>
    </row>
    <row r="24" spans="1:7" x14ac:dyDescent="0.2">
      <c r="A24" s="193" t="s">
        <v>595</v>
      </c>
      <c r="B24" s="5">
        <v>3.0899999999999999E-3</v>
      </c>
      <c r="C24" s="120"/>
      <c r="D24" s="121"/>
      <c r="E24" s="6">
        <v>0.97</v>
      </c>
      <c r="F24" s="7">
        <f t="shared" si="0"/>
        <v>0</v>
      </c>
      <c r="G24" s="8">
        <f t="shared" si="1"/>
        <v>0</v>
      </c>
    </row>
    <row r="25" spans="1:7" x14ac:dyDescent="0.2">
      <c r="A25" s="193" t="s">
        <v>596</v>
      </c>
      <c r="B25" s="5">
        <v>2.43E-4</v>
      </c>
      <c r="C25" s="120"/>
      <c r="D25" s="121"/>
      <c r="E25" s="6">
        <v>0.3</v>
      </c>
      <c r="F25" s="7">
        <f t="shared" si="0"/>
        <v>0</v>
      </c>
      <c r="G25" s="8">
        <f t="shared" si="1"/>
        <v>0</v>
      </c>
    </row>
    <row r="26" spans="1:7" x14ac:dyDescent="0.2">
      <c r="A26" s="193" t="s">
        <v>597</v>
      </c>
      <c r="B26" s="5">
        <v>4.6299999999999998E-4</v>
      </c>
      <c r="C26" s="120"/>
      <c r="D26" s="121"/>
      <c r="E26" s="6">
        <v>0.3</v>
      </c>
      <c r="F26" s="7">
        <f t="shared" si="0"/>
        <v>0</v>
      </c>
      <c r="G26" s="8">
        <f t="shared" si="1"/>
        <v>0</v>
      </c>
    </row>
    <row r="27" spans="1:7" ht="15" thickBot="1" x14ac:dyDescent="0.25">
      <c r="A27" s="194" t="s">
        <v>598</v>
      </c>
      <c r="B27" s="9">
        <v>2.43E-4</v>
      </c>
      <c r="C27" s="120"/>
      <c r="D27" s="121"/>
      <c r="E27" s="10">
        <v>0.3</v>
      </c>
      <c r="F27" s="11">
        <f t="shared" si="0"/>
        <v>0</v>
      </c>
      <c r="G27" s="12">
        <f t="shared" si="1"/>
        <v>0</v>
      </c>
    </row>
    <row r="28" spans="1:7" ht="15" thickBot="1" x14ac:dyDescent="0.25">
      <c r="A28" s="819" t="s">
        <v>995</v>
      </c>
      <c r="B28" s="820"/>
      <c r="C28" s="820"/>
      <c r="D28" s="820"/>
      <c r="E28" s="820"/>
      <c r="F28" s="820"/>
      <c r="G28" s="821"/>
    </row>
    <row r="29" spans="1:7" ht="15" thickBot="1" x14ac:dyDescent="0.25">
      <c r="A29" s="793" t="s">
        <v>921</v>
      </c>
      <c r="B29" s="793"/>
      <c r="C29" s="793"/>
      <c r="D29" s="793"/>
      <c r="E29" s="793"/>
      <c r="F29" s="793"/>
      <c r="G29" s="793"/>
    </row>
    <row r="30" spans="1:7" ht="15.75" thickBot="1" x14ac:dyDescent="0.25">
      <c r="A30" s="814" t="s">
        <v>1108</v>
      </c>
      <c r="B30" s="815"/>
      <c r="C30" s="815"/>
      <c r="D30" s="815"/>
      <c r="E30" s="815"/>
      <c r="F30" s="815"/>
      <c r="G30" s="816"/>
    </row>
    <row r="31" spans="1:7" ht="15" x14ac:dyDescent="0.2">
      <c r="A31" s="201" t="s">
        <v>15</v>
      </c>
      <c r="B31" s="203" t="s">
        <v>529</v>
      </c>
      <c r="C31" s="203" t="s">
        <v>16</v>
      </c>
      <c r="D31" s="203" t="s">
        <v>17</v>
      </c>
      <c r="E31" s="203" t="s">
        <v>196</v>
      </c>
      <c r="F31" s="817" t="s">
        <v>168</v>
      </c>
      <c r="G31" s="818"/>
    </row>
    <row r="32" spans="1:7" x14ac:dyDescent="0.2">
      <c r="A32" s="193" t="s">
        <v>20</v>
      </c>
      <c r="B32" s="360" t="s">
        <v>116</v>
      </c>
      <c r="C32" s="7">
        <f>SUM(F18:F27)</f>
        <v>0</v>
      </c>
      <c r="D32" s="7">
        <f>SUM(G18:G27)</f>
        <v>0</v>
      </c>
      <c r="E32" s="87">
        <v>0.97689999999999999</v>
      </c>
      <c r="F32" s="809" t="s">
        <v>116</v>
      </c>
      <c r="G32" s="810"/>
    </row>
    <row r="33" spans="1:7" x14ac:dyDescent="0.2">
      <c r="A33" s="193" t="s">
        <v>39</v>
      </c>
      <c r="B33" s="122"/>
      <c r="C33" s="87">
        <f>B33*$C$32</f>
        <v>0</v>
      </c>
      <c r="D33" s="87">
        <f t="shared" ref="D33:D49" si="2">B33*$D$32</f>
        <v>0</v>
      </c>
      <c r="E33" s="87">
        <v>0.25411658698022593</v>
      </c>
      <c r="F33" s="809" t="s">
        <v>211</v>
      </c>
      <c r="G33" s="810"/>
    </row>
    <row r="34" spans="1:7" x14ac:dyDescent="0.2">
      <c r="A34" s="193" t="s">
        <v>40</v>
      </c>
      <c r="B34" s="122"/>
      <c r="C34" s="87">
        <f t="shared" ref="C34:C49" si="3">B34*$C$32</f>
        <v>0</v>
      </c>
      <c r="D34" s="87">
        <f t="shared" si="2"/>
        <v>0</v>
      </c>
      <c r="E34" s="87">
        <v>9.8500000000000004E-2</v>
      </c>
      <c r="F34" s="809" t="s">
        <v>211</v>
      </c>
      <c r="G34" s="810"/>
    </row>
    <row r="35" spans="1:7" x14ac:dyDescent="0.2">
      <c r="A35" s="193" t="s">
        <v>41</v>
      </c>
      <c r="B35" s="122"/>
      <c r="C35" s="87">
        <f t="shared" si="3"/>
        <v>0</v>
      </c>
      <c r="D35" s="87">
        <f t="shared" si="2"/>
        <v>0</v>
      </c>
      <c r="E35" s="87">
        <v>0.28960000000000002</v>
      </c>
      <c r="F35" s="809" t="s">
        <v>211</v>
      </c>
      <c r="G35" s="810"/>
    </row>
    <row r="36" spans="1:7" x14ac:dyDescent="0.2">
      <c r="A36" s="193" t="s">
        <v>42</v>
      </c>
      <c r="B36" s="122"/>
      <c r="C36" s="87">
        <f t="shared" si="3"/>
        <v>0</v>
      </c>
      <c r="D36" s="87">
        <f t="shared" si="2"/>
        <v>0</v>
      </c>
      <c r="E36" s="87">
        <v>0.1051</v>
      </c>
      <c r="F36" s="809" t="s">
        <v>211</v>
      </c>
      <c r="G36" s="810"/>
    </row>
    <row r="37" spans="1:7" x14ac:dyDescent="0.2">
      <c r="A37" s="193" t="s">
        <v>43</v>
      </c>
      <c r="B37" s="122"/>
      <c r="C37" s="87">
        <f t="shared" si="3"/>
        <v>0</v>
      </c>
      <c r="D37" s="87">
        <f t="shared" si="2"/>
        <v>0</v>
      </c>
      <c r="E37" s="87">
        <v>0.1203</v>
      </c>
      <c r="F37" s="809" t="s">
        <v>211</v>
      </c>
      <c r="G37" s="810"/>
    </row>
    <row r="38" spans="1:7" x14ac:dyDescent="0.2">
      <c r="A38" s="193" t="s">
        <v>55</v>
      </c>
      <c r="B38" s="122"/>
      <c r="C38" s="87">
        <f t="shared" si="3"/>
        <v>0</v>
      </c>
      <c r="D38" s="87">
        <f t="shared" si="2"/>
        <v>0</v>
      </c>
      <c r="E38" s="87">
        <v>5.9200000000000003E-2</v>
      </c>
      <c r="F38" s="809" t="s">
        <v>211</v>
      </c>
      <c r="G38" s="810"/>
    </row>
    <row r="39" spans="1:7" x14ac:dyDescent="0.2">
      <c r="A39" s="193" t="s">
        <v>44</v>
      </c>
      <c r="B39" s="122"/>
      <c r="C39" s="87">
        <f t="shared" si="3"/>
        <v>0</v>
      </c>
      <c r="D39" s="87">
        <f t="shared" si="2"/>
        <v>0</v>
      </c>
      <c r="E39" s="87">
        <v>0.01</v>
      </c>
      <c r="F39" s="809" t="s">
        <v>211</v>
      </c>
      <c r="G39" s="810"/>
    </row>
    <row r="40" spans="1:7" x14ac:dyDescent="0.2">
      <c r="A40" s="193" t="s">
        <v>45</v>
      </c>
      <c r="B40" s="122"/>
      <c r="C40" s="87">
        <f t="shared" si="3"/>
        <v>0</v>
      </c>
      <c r="D40" s="87">
        <f t="shared" si="2"/>
        <v>0</v>
      </c>
      <c r="E40" s="87">
        <v>2.0899999999999998E-2</v>
      </c>
      <c r="F40" s="809" t="s">
        <v>211</v>
      </c>
      <c r="G40" s="810"/>
    </row>
    <row r="41" spans="1:7" x14ac:dyDescent="0.2">
      <c r="A41" s="193" t="s">
        <v>46</v>
      </c>
      <c r="B41" s="122"/>
      <c r="C41" s="87">
        <f t="shared" si="3"/>
        <v>0</v>
      </c>
      <c r="D41" s="87">
        <f t="shared" si="2"/>
        <v>0</v>
      </c>
      <c r="E41" s="87">
        <v>0</v>
      </c>
      <c r="F41" s="809" t="s">
        <v>211</v>
      </c>
      <c r="G41" s="810"/>
    </row>
    <row r="42" spans="1:7" x14ac:dyDescent="0.2">
      <c r="A42" s="193" t="s">
        <v>47</v>
      </c>
      <c r="B42" s="122"/>
      <c r="C42" s="87">
        <f t="shared" si="3"/>
        <v>0</v>
      </c>
      <c r="D42" s="87">
        <f t="shared" si="2"/>
        <v>0</v>
      </c>
      <c r="E42" s="87">
        <v>1.55E-2</v>
      </c>
      <c r="F42" s="809" t="s">
        <v>211</v>
      </c>
      <c r="G42" s="810"/>
    </row>
    <row r="43" spans="1:7" x14ac:dyDescent="0.2">
      <c r="A43" s="193" t="s">
        <v>48</v>
      </c>
      <c r="B43" s="122"/>
      <c r="C43" s="87">
        <f t="shared" si="3"/>
        <v>0</v>
      </c>
      <c r="D43" s="87">
        <f t="shared" si="2"/>
        <v>0</v>
      </c>
      <c r="E43" s="87">
        <v>0</v>
      </c>
      <c r="F43" s="809" t="s">
        <v>211</v>
      </c>
      <c r="G43" s="810"/>
    </row>
    <row r="44" spans="1:7" x14ac:dyDescent="0.2">
      <c r="A44" s="193" t="s">
        <v>49</v>
      </c>
      <c r="B44" s="122"/>
      <c r="C44" s="87">
        <f t="shared" si="3"/>
        <v>0</v>
      </c>
      <c r="D44" s="87">
        <f t="shared" si="2"/>
        <v>0</v>
      </c>
      <c r="E44" s="87">
        <v>0</v>
      </c>
      <c r="F44" s="809" t="s">
        <v>211</v>
      </c>
      <c r="G44" s="810"/>
    </row>
    <row r="45" spans="1:7" x14ac:dyDescent="0.2">
      <c r="A45" s="193" t="s">
        <v>50</v>
      </c>
      <c r="B45" s="122"/>
      <c r="C45" s="87">
        <f t="shared" si="3"/>
        <v>0</v>
      </c>
      <c r="D45" s="87">
        <f t="shared" si="2"/>
        <v>0</v>
      </c>
      <c r="E45" s="87">
        <v>1.2999999999999999E-3</v>
      </c>
      <c r="F45" s="809" t="s">
        <v>211</v>
      </c>
      <c r="G45" s="810"/>
    </row>
    <row r="46" spans="1:7" x14ac:dyDescent="0.2">
      <c r="A46" s="193" t="s">
        <v>51</v>
      </c>
      <c r="B46" s="122"/>
      <c r="C46" s="87">
        <f t="shared" si="3"/>
        <v>0</v>
      </c>
      <c r="D46" s="87">
        <f t="shared" si="2"/>
        <v>0</v>
      </c>
      <c r="E46" s="87">
        <v>1.8E-3</v>
      </c>
      <c r="F46" s="809" t="s">
        <v>211</v>
      </c>
      <c r="G46" s="810"/>
    </row>
    <row r="47" spans="1:7" x14ac:dyDescent="0.2">
      <c r="A47" s="193" t="s">
        <v>52</v>
      </c>
      <c r="B47" s="122"/>
      <c r="C47" s="87">
        <f t="shared" si="3"/>
        <v>0</v>
      </c>
      <c r="D47" s="87">
        <f t="shared" si="2"/>
        <v>0</v>
      </c>
      <c r="E47" s="87">
        <v>1E-4</v>
      </c>
      <c r="F47" s="809" t="s">
        <v>211</v>
      </c>
      <c r="G47" s="810"/>
    </row>
    <row r="48" spans="1:7" x14ac:dyDescent="0.2">
      <c r="A48" s="193" t="s">
        <v>53</v>
      </c>
      <c r="B48" s="122"/>
      <c r="C48" s="87">
        <f t="shared" si="3"/>
        <v>0</v>
      </c>
      <c r="D48" s="87">
        <f t="shared" si="2"/>
        <v>0</v>
      </c>
      <c r="E48" s="87">
        <v>5.0000000000000001E-4</v>
      </c>
      <c r="F48" s="809" t="s">
        <v>211</v>
      </c>
      <c r="G48" s="810"/>
    </row>
    <row r="49" spans="1:7" ht="15" thickBot="1" x14ac:dyDescent="0.25">
      <c r="A49" s="194" t="s">
        <v>54</v>
      </c>
      <c r="B49" s="229"/>
      <c r="C49" s="88">
        <f t="shared" si="3"/>
        <v>0</v>
      </c>
      <c r="D49" s="88">
        <f t="shared" si="2"/>
        <v>0</v>
      </c>
      <c r="E49" s="88">
        <v>0</v>
      </c>
      <c r="F49" s="811" t="s">
        <v>211</v>
      </c>
      <c r="G49" s="812"/>
    </row>
    <row r="50" spans="1:7" ht="15.75" thickBot="1" x14ac:dyDescent="0.25">
      <c r="A50" s="813" t="s">
        <v>530</v>
      </c>
      <c r="B50" s="780"/>
      <c r="C50" s="780"/>
      <c r="D50" s="780"/>
      <c r="E50" s="780"/>
      <c r="F50" s="780"/>
      <c r="G50" s="781"/>
    </row>
    <row r="51" spans="1:7" x14ac:dyDescent="0.2">
      <c r="A51" s="793" t="s">
        <v>768</v>
      </c>
      <c r="B51" s="793"/>
      <c r="C51" s="793"/>
      <c r="D51" s="793"/>
      <c r="E51" s="793"/>
      <c r="F51" s="793"/>
      <c r="G51" s="793"/>
    </row>
    <row r="63" spans="1:7" ht="54" hidden="1" customHeight="1" x14ac:dyDescent="0.2"/>
  </sheetData>
  <sheetProtection algorithmName="SHA-512" hashValue="a4zCfdEz4WkUAyUBUtuddxmZmFrMFBCpUW7PN2r18n6kk/wYAK2MMj0FzBuhid1YselyDraBkPRbKmTLmN1oYw==" saltValue="5s+aDWw19F49XKtYTG9Zqg==" spinCount="100000" sheet="1" objects="1" scenarios="1"/>
  <mergeCells count="40">
    <mergeCell ref="A11:G11"/>
    <mergeCell ref="A12:G12"/>
    <mergeCell ref="C13:G13"/>
    <mergeCell ref="C14:G14"/>
    <mergeCell ref="C6:G6"/>
    <mergeCell ref="C7:G7"/>
    <mergeCell ref="C8:G8"/>
    <mergeCell ref="C9:G9"/>
    <mergeCell ref="C10:G10"/>
    <mergeCell ref="A1:G1"/>
    <mergeCell ref="A2:G2"/>
    <mergeCell ref="A3:G3"/>
    <mergeCell ref="A4:G4"/>
    <mergeCell ref="A5:G5"/>
    <mergeCell ref="A15:G15"/>
    <mergeCell ref="A16:G16"/>
    <mergeCell ref="A29:G29"/>
    <mergeCell ref="A30:G30"/>
    <mergeCell ref="F31:G31"/>
    <mergeCell ref="A28:G28"/>
    <mergeCell ref="F32:G32"/>
    <mergeCell ref="F33:G33"/>
    <mergeCell ref="F34:G34"/>
    <mergeCell ref="F35:G35"/>
    <mergeCell ref="F36:G36"/>
    <mergeCell ref="F37:G37"/>
    <mergeCell ref="F38:G38"/>
    <mergeCell ref="F39:G39"/>
    <mergeCell ref="F40:G40"/>
    <mergeCell ref="F41:G41"/>
    <mergeCell ref="F42:G42"/>
    <mergeCell ref="F43:G43"/>
    <mergeCell ref="F49:G49"/>
    <mergeCell ref="A51:G51"/>
    <mergeCell ref="F44:G44"/>
    <mergeCell ref="F45:G45"/>
    <mergeCell ref="F46:G46"/>
    <mergeCell ref="F47:G47"/>
    <mergeCell ref="F48:G48"/>
    <mergeCell ref="A50:G50"/>
  </mergeCells>
  <conditionalFormatting sqref="C32:C49">
    <cfRule type="expression" dxfId="58" priority="5">
      <formula>C32&gt;E32</formula>
    </cfRule>
  </conditionalFormatting>
  <dataValidations xWindow="453" yWindow="885" count="24">
    <dataValidation type="list" allowBlank="1" showErrorMessage="1" errorTitle="Zone" error="Values allowed are: 13, 14, 15." prompt="Zone Yellow Cell" sqref="B8" xr:uid="{00000000-0002-0000-0900-000000000000}">
      <formula1>Zones</formula1>
    </dataValidation>
    <dataValidation allowBlank="1" showInputMessage="1" showErrorMessage="1" prompt="The VOC lb/hr maximum is 0.9769." sqref="C32" xr:uid="{00000000-0002-0000-0900-000003000000}"/>
    <dataValidation allowBlank="1" showInputMessage="1" showErrorMessage="1" prompt="The Propane lb/hr maximum is 0.2541." sqref="C33" xr:uid="{00000000-0002-0000-0900-000004000000}"/>
    <dataValidation allowBlank="1" showInputMessage="1" showErrorMessage="1" prompt="The Isobutane lb/hr maximum is 0.0985." sqref="C34" xr:uid="{00000000-0002-0000-0900-000005000000}"/>
    <dataValidation allowBlank="1" showInputMessage="1" showErrorMessage="1" prompt="The n-Butane lb/hr maximum is 0.2896." sqref="C35" xr:uid="{00000000-0002-0000-0900-000006000000}"/>
    <dataValidation allowBlank="1" showInputMessage="1" showErrorMessage="1" prompt="The Isopentane lb/hr maximum is 0.1051." sqref="C36" xr:uid="{00000000-0002-0000-0900-000007000000}"/>
    <dataValidation allowBlank="1" showInputMessage="1" showErrorMessage="1" prompt="The n-Pentane lb/hr maximum is 0.1203." sqref="C37" xr:uid="{00000000-0002-0000-0900-000008000000}"/>
    <dataValidation allowBlank="1" showInputMessage="1" showErrorMessage="1" prompt="The Mixed Hexanes lb/hr maximum is 0.0592." sqref="C38" xr:uid="{00000000-0002-0000-0900-000009000000}"/>
    <dataValidation allowBlank="1" showInputMessage="1" showErrorMessage="1" prompt="The Cyclohexane lb/hr maximum is 0.01." sqref="C39" xr:uid="{00000000-0002-0000-0900-00000A000000}"/>
    <dataValidation allowBlank="1" showInputMessage="1" showErrorMessage="1" prompt="The Heptanes lb/hr maximum is 0.0209." sqref="C40" xr:uid="{00000000-0002-0000-0900-00000B000000}"/>
    <dataValidation allowBlank="1" showInputMessage="1" showErrorMessage="1" prompt="The Methylcyclohexane lb/hr maximum is 0.00." sqref="C41" xr:uid="{00000000-0002-0000-0900-00000C000000}"/>
    <dataValidation allowBlank="1" showInputMessage="1" showErrorMessage="1" prompt="The Octanes lb/hr maximum is 0.0155." sqref="C42" xr:uid="{00000000-0002-0000-0900-00000D000000}"/>
    <dataValidation allowBlank="1" showInputMessage="1" showErrorMessage="1" prompt="The Nonanes lb/hr maximum is 0.00." sqref="C43" xr:uid="{00000000-0002-0000-0900-00000E000000}"/>
    <dataValidation allowBlank="1" showInputMessage="1" showErrorMessage="1" prompt="The Decanes+ lb/hr maximum is 0.00." sqref="C44" xr:uid="{00000000-0002-0000-0900-00000F000000}"/>
    <dataValidation allowBlank="1" showInputMessage="1" showErrorMessage="1" prompt="The Benzene lb/hr maximum is 0.0013." sqref="C45" xr:uid="{00000000-0002-0000-0900-000010000000}"/>
    <dataValidation allowBlank="1" showInputMessage="1" showErrorMessage="1" prompt="The VToluene lb/hr maximum is 0.0018." sqref="C46" xr:uid="{00000000-0002-0000-0900-000011000000}"/>
    <dataValidation allowBlank="1" showInputMessage="1" showErrorMessage="1" prompt="The Ethylbenzene lb/hr maximum is 0.0001." sqref="C47" xr:uid="{00000000-0002-0000-0900-000012000000}"/>
    <dataValidation allowBlank="1" showInputMessage="1" showErrorMessage="1" prompt="The Xylene lb/hr maximum is 0.0005." sqref="C48" xr:uid="{00000000-0002-0000-0900-000013000000}"/>
    <dataValidation allowBlank="1" showInputMessage="1" showErrorMessage="1" prompt="The 2,2,4-Trimethylpentane lb/hr maximum is 0.00." sqref="C49" xr:uid="{00000000-0002-0000-0900-000014000000}"/>
    <dataValidation type="decimal" operator="greaterThanOrEqual" allowBlank="1" showErrorMessage="1" errorTitle="Stack Height" error="Please enter a value equal or greater than 80." prompt="Release Height (ft) Yellow Cell" sqref="B14" xr:uid="{361382E3-F4A9-45E1-A739-A7147C49C9EB}">
      <formula1>3</formula1>
    </dataValidation>
    <dataValidation type="decimal" allowBlank="1" showErrorMessage="1" errorTitle="North (Meters)" error="Enter a value between 2854000 and 4059000 meters." prompt="North (Meters) Yellow Cell" sqref="B10" xr:uid="{41D33837-93B1-46F9-AE93-DCD8041B4D4B}">
      <formula1>2854000</formula1>
      <formula2>4059000</formula2>
    </dataValidation>
    <dataValidation type="decimal" allowBlank="1" showErrorMessage="1" errorTitle="East (Meters)" error="Enter a value between 205000 and 795000 meters." prompt="East (Meters) Yellow Cell" sqref="B9" xr:uid="{3D8F9E43-8192-4611-BD90-BD79ECB26E2C}">
      <formula1>205000</formula1>
      <formula2>795000</formula2>
    </dataValidation>
    <dataValidation allowBlank="1" showInputMessage="1" showErrorMessage="1" errorTitle="Zone" error="Values allowed are: 13, 14, 15." sqref="C18:D27" xr:uid="{588D1E95-E555-4737-8012-0556696D4E5C}"/>
    <dataValidation type="decimal" operator="lessThanOrEqual" allowBlank="1" showInputMessage="1" showErrorMessage="1" error="Weight percent cannot exceed 100%" sqref="B33:B49" xr:uid="{6E143420-83E7-4A7C-BB0B-8C38E7029667}">
      <formula1>1</formula1>
    </dataValidation>
  </dataValidations>
  <pageMargins left="0.25" right="0.25" top="0.25" bottom="0.25" header="0.3" footer="0.3"/>
  <pageSetup scale="69" orientation="portrait" r:id="rId1"/>
  <headerFooter>
    <oddHeader>&amp;CCompressor Station RAP Application</oddHeader>
    <oddFooter>&amp;LVersion 2.0&amp;CSheet: &amp;A&amp;RPage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FFFFCC"/>
    <pageSetUpPr fitToPage="1"/>
  </sheetPr>
  <dimension ref="A1:H51"/>
  <sheetViews>
    <sheetView showGridLines="0" zoomScaleNormal="100" workbookViewId="0">
      <selection sqref="A1:F1"/>
    </sheetView>
  </sheetViews>
  <sheetFormatPr defaultColWidth="0" defaultRowHeight="14.25" zeroHeight="1" x14ac:dyDescent="0.2"/>
  <cols>
    <col min="1" max="1" width="51.375" style="14" customWidth="1"/>
    <col min="2" max="2" width="15.625" style="14" customWidth="1"/>
    <col min="3" max="3" width="17.375" style="14" customWidth="1"/>
    <col min="4" max="4" width="14.25" style="14" customWidth="1"/>
    <col min="5" max="5" width="14" style="14" customWidth="1"/>
    <col min="6" max="6" width="32.75" style="14" customWidth="1"/>
    <col min="7" max="8" width="0" style="14" hidden="1" customWidth="1"/>
    <col min="9" max="16384" width="35" style="14" hidden="1"/>
  </cols>
  <sheetData>
    <row r="1" spans="1:6" s="4" customFormat="1" ht="5.25" customHeight="1" thickBot="1" x14ac:dyDescent="0.2">
      <c r="A1" s="843" t="s">
        <v>631</v>
      </c>
      <c r="B1" s="843"/>
      <c r="C1" s="843"/>
      <c r="D1" s="843"/>
      <c r="E1" s="843"/>
      <c r="F1" s="843"/>
    </row>
    <row r="2" spans="1:6" s="4" customFormat="1" ht="18.75" thickBot="1" x14ac:dyDescent="0.25">
      <c r="A2" s="790" t="s">
        <v>221</v>
      </c>
      <c r="B2" s="791"/>
      <c r="C2" s="791"/>
      <c r="D2" s="791"/>
      <c r="E2" s="791"/>
      <c r="F2" s="792"/>
    </row>
    <row r="3" spans="1:6" s="4" customFormat="1" ht="118.5" customHeight="1" thickBot="1" x14ac:dyDescent="0.25">
      <c r="A3" s="825" t="s">
        <v>1114</v>
      </c>
      <c r="B3" s="826"/>
      <c r="C3" s="826"/>
      <c r="D3" s="826"/>
      <c r="E3" s="826"/>
      <c r="F3" s="827"/>
    </row>
    <row r="4" spans="1:6" s="174" customFormat="1" ht="14.25" customHeight="1" thickBot="1" x14ac:dyDescent="0.25">
      <c r="A4" s="832" t="s">
        <v>921</v>
      </c>
      <c r="B4" s="832"/>
      <c r="C4" s="832"/>
      <c r="D4" s="832"/>
      <c r="E4" s="832"/>
      <c r="F4" s="832"/>
    </row>
    <row r="5" spans="1:6" s="174" customFormat="1" ht="15.75" thickBot="1" x14ac:dyDescent="0.25">
      <c r="A5" s="828" t="s">
        <v>978</v>
      </c>
      <c r="B5" s="829"/>
      <c r="C5" s="829"/>
      <c r="D5" s="829"/>
      <c r="E5" s="829"/>
      <c r="F5" s="830"/>
    </row>
    <row r="6" spans="1:6" s="174" customFormat="1" ht="15" x14ac:dyDescent="0.2">
      <c r="A6" s="175" t="s">
        <v>979</v>
      </c>
      <c r="B6" s="176" t="s">
        <v>980</v>
      </c>
      <c r="C6" s="794" t="s">
        <v>981</v>
      </c>
      <c r="D6" s="794"/>
      <c r="E6" s="794"/>
      <c r="F6" s="795"/>
    </row>
    <row r="7" spans="1:6" s="174" customFormat="1" x14ac:dyDescent="0.2">
      <c r="A7" s="177" t="s">
        <v>1</v>
      </c>
      <c r="B7" s="178" t="s">
        <v>223</v>
      </c>
      <c r="C7" s="848" t="s">
        <v>116</v>
      </c>
      <c r="D7" s="848"/>
      <c r="E7" s="848"/>
      <c r="F7" s="849"/>
    </row>
    <row r="8" spans="1:6" s="174" customFormat="1" x14ac:dyDescent="0.2">
      <c r="A8" s="177" t="s">
        <v>10</v>
      </c>
      <c r="B8" s="179"/>
      <c r="C8" s="850" t="s">
        <v>982</v>
      </c>
      <c r="D8" s="850"/>
      <c r="E8" s="850"/>
      <c r="F8" s="851"/>
    </row>
    <row r="9" spans="1:6" s="174" customFormat="1" x14ac:dyDescent="0.2">
      <c r="A9" s="177" t="s">
        <v>983</v>
      </c>
      <c r="B9" s="180"/>
      <c r="C9" s="850" t="s">
        <v>984</v>
      </c>
      <c r="D9" s="850"/>
      <c r="E9" s="850"/>
      <c r="F9" s="851"/>
    </row>
    <row r="10" spans="1:6" s="174" customFormat="1" ht="15" thickBot="1" x14ac:dyDescent="0.25">
      <c r="A10" s="181" t="s">
        <v>985</v>
      </c>
      <c r="B10" s="182"/>
      <c r="C10" s="852" t="s">
        <v>986</v>
      </c>
      <c r="D10" s="852"/>
      <c r="E10" s="852"/>
      <c r="F10" s="853"/>
    </row>
    <row r="11" spans="1:6" s="174" customFormat="1" ht="14.25" customHeight="1" thickBot="1" x14ac:dyDescent="0.25">
      <c r="A11" s="840" t="s">
        <v>921</v>
      </c>
      <c r="B11" s="840"/>
      <c r="C11" s="840"/>
      <c r="D11" s="840"/>
      <c r="E11" s="840"/>
      <c r="F11" s="840"/>
    </row>
    <row r="12" spans="1:6" s="174" customFormat="1" ht="15.75" thickBot="1" x14ac:dyDescent="0.25">
      <c r="A12" s="814" t="s">
        <v>996</v>
      </c>
      <c r="B12" s="815"/>
      <c r="C12" s="815"/>
      <c r="D12" s="815"/>
      <c r="E12" s="815"/>
      <c r="F12" s="816"/>
    </row>
    <row r="13" spans="1:6" s="174" customFormat="1" ht="15" x14ac:dyDescent="0.2">
      <c r="A13" s="183" t="s">
        <v>979</v>
      </c>
      <c r="B13" s="184" t="s">
        <v>980</v>
      </c>
      <c r="C13" s="782" t="s">
        <v>993</v>
      </c>
      <c r="D13" s="782"/>
      <c r="E13" s="782"/>
      <c r="F13" s="783"/>
    </row>
    <row r="14" spans="1:6" s="174" customFormat="1" x14ac:dyDescent="0.2">
      <c r="A14" s="173" t="s">
        <v>113</v>
      </c>
      <c r="B14" s="216">
        <v>1</v>
      </c>
      <c r="C14" s="841">
        <v>1</v>
      </c>
      <c r="D14" s="841"/>
      <c r="E14" s="841"/>
      <c r="F14" s="842"/>
    </row>
    <row r="15" spans="1:6" s="174" customFormat="1" x14ac:dyDescent="0.2">
      <c r="A15" s="173" t="s">
        <v>536</v>
      </c>
      <c r="B15" s="118"/>
      <c r="C15" s="776" t="s">
        <v>583</v>
      </c>
      <c r="D15" s="776"/>
      <c r="E15" s="776"/>
      <c r="F15" s="777"/>
    </row>
    <row r="16" spans="1:6" s="174" customFormat="1" x14ac:dyDescent="0.2">
      <c r="A16" s="173" t="s">
        <v>586</v>
      </c>
      <c r="B16" s="118"/>
      <c r="C16" s="776" t="s">
        <v>117</v>
      </c>
      <c r="D16" s="776"/>
      <c r="E16" s="776"/>
      <c r="F16" s="777"/>
    </row>
    <row r="17" spans="1:8" s="174" customFormat="1" x14ac:dyDescent="0.2">
      <c r="A17" s="173" t="s">
        <v>38</v>
      </c>
      <c r="B17" s="118"/>
      <c r="C17" s="776" t="s">
        <v>195</v>
      </c>
      <c r="D17" s="776"/>
      <c r="E17" s="776"/>
      <c r="F17" s="777"/>
    </row>
    <row r="18" spans="1:8" s="174" customFormat="1" ht="15" thickBot="1" x14ac:dyDescent="0.25">
      <c r="A18" s="214" t="s">
        <v>626</v>
      </c>
      <c r="B18" s="133"/>
      <c r="C18" s="844">
        <v>1</v>
      </c>
      <c r="D18" s="844"/>
      <c r="E18" s="844"/>
      <c r="F18" s="845"/>
    </row>
    <row r="19" spans="1:8" s="174" customFormat="1" ht="14.25" customHeight="1" thickBot="1" x14ac:dyDescent="0.25">
      <c r="A19" s="831" t="s">
        <v>921</v>
      </c>
      <c r="B19" s="831"/>
      <c r="C19" s="831"/>
      <c r="D19" s="831"/>
      <c r="E19" s="831"/>
      <c r="F19" s="831"/>
    </row>
    <row r="20" spans="1:8" ht="15" x14ac:dyDescent="0.25">
      <c r="A20" s="183" t="s">
        <v>979</v>
      </c>
      <c r="B20" s="170" t="s">
        <v>125</v>
      </c>
      <c r="C20" s="170" t="s">
        <v>123</v>
      </c>
      <c r="D20" s="846" t="s">
        <v>168</v>
      </c>
      <c r="E20" s="846"/>
      <c r="F20" s="847"/>
    </row>
    <row r="21" spans="1:8" x14ac:dyDescent="0.2">
      <c r="A21" s="173" t="s">
        <v>124</v>
      </c>
      <c r="B21" s="17">
        <f>'Oil Tank1'!B15*(1+B18)</f>
        <v>0</v>
      </c>
      <c r="C21" s="23">
        <f>'Oil Tank1'!B15*'Oil Tank1'!B17</f>
        <v>0</v>
      </c>
      <c r="D21" s="833" t="s">
        <v>209</v>
      </c>
      <c r="E21" s="833"/>
      <c r="F21" s="834"/>
    </row>
    <row r="22" spans="1:8" x14ac:dyDescent="0.2">
      <c r="A22" s="173" t="s">
        <v>599</v>
      </c>
      <c r="B22" s="123"/>
      <c r="C22" s="123"/>
      <c r="D22" s="833" t="s">
        <v>210</v>
      </c>
      <c r="E22" s="833"/>
      <c r="F22" s="834"/>
    </row>
    <row r="23" spans="1:8" x14ac:dyDescent="0.2">
      <c r="A23" s="173" t="s">
        <v>600</v>
      </c>
      <c r="B23" s="24">
        <f>B21*B22</f>
        <v>0</v>
      </c>
      <c r="C23" s="24">
        <f>C21*C22</f>
        <v>0</v>
      </c>
      <c r="D23" s="833" t="s">
        <v>209</v>
      </c>
      <c r="E23" s="833"/>
      <c r="F23" s="834"/>
    </row>
    <row r="24" spans="1:8" x14ac:dyDescent="0.2">
      <c r="A24" s="173" t="s">
        <v>601</v>
      </c>
      <c r="B24" s="124"/>
      <c r="C24" s="124"/>
      <c r="D24" s="833" t="s">
        <v>210</v>
      </c>
      <c r="E24" s="833"/>
      <c r="F24" s="834"/>
    </row>
    <row r="25" spans="1:8" x14ac:dyDescent="0.2">
      <c r="A25" s="173" t="s">
        <v>602</v>
      </c>
      <c r="B25" s="24">
        <f>B23*B24</f>
        <v>0</v>
      </c>
      <c r="C25" s="24">
        <f>C23*C24/365</f>
        <v>0</v>
      </c>
      <c r="D25" s="833" t="s">
        <v>209</v>
      </c>
      <c r="E25" s="833"/>
      <c r="F25" s="834"/>
    </row>
    <row r="26" spans="1:8" ht="15" thickBot="1" x14ac:dyDescent="0.25">
      <c r="A26" s="214" t="s">
        <v>603</v>
      </c>
      <c r="B26" s="25">
        <f>B25/24/1000000</f>
        <v>0</v>
      </c>
      <c r="C26" s="25">
        <f>C25/24/1000000</f>
        <v>0</v>
      </c>
      <c r="D26" s="835" t="s">
        <v>209</v>
      </c>
      <c r="E26" s="835"/>
      <c r="F26" s="836"/>
    </row>
    <row r="27" spans="1:8" ht="15" thickBot="1" x14ac:dyDescent="0.25">
      <c r="A27" s="832" t="s">
        <v>921</v>
      </c>
      <c r="B27" s="832"/>
      <c r="C27" s="832"/>
      <c r="D27" s="832"/>
      <c r="E27" s="832"/>
      <c r="F27" s="832"/>
    </row>
    <row r="28" spans="1:8" s="174" customFormat="1" ht="15.75" thickBot="1" x14ac:dyDescent="0.25">
      <c r="A28" s="828" t="s">
        <v>998</v>
      </c>
      <c r="B28" s="829"/>
      <c r="C28" s="829"/>
      <c r="D28" s="829"/>
      <c r="E28" s="829"/>
      <c r="F28" s="830"/>
    </row>
    <row r="29" spans="1:8" ht="30" x14ac:dyDescent="0.25">
      <c r="A29" s="169" t="s">
        <v>15</v>
      </c>
      <c r="B29" s="217" t="s">
        <v>122</v>
      </c>
      <c r="C29" s="217" t="s">
        <v>121</v>
      </c>
      <c r="D29" s="217" t="s">
        <v>207</v>
      </c>
      <c r="E29" s="217" t="s">
        <v>208</v>
      </c>
      <c r="F29" s="218" t="s">
        <v>997</v>
      </c>
      <c r="H29" s="26"/>
    </row>
    <row r="30" spans="1:8" x14ac:dyDescent="0.2">
      <c r="A30" s="247" t="s">
        <v>1109</v>
      </c>
      <c r="B30" s="207">
        <f>Dehydrator!B21</f>
        <v>0.13800000000000001</v>
      </c>
      <c r="C30" s="207" t="s">
        <v>27</v>
      </c>
      <c r="D30" s="17">
        <f>B30*'Oil Tank1'!$B$26</f>
        <v>0</v>
      </c>
      <c r="E30" s="17">
        <f>(B30*'Oil Tank1'!$C$26*8760/2000)</f>
        <v>0</v>
      </c>
      <c r="F30" s="50" t="s">
        <v>120</v>
      </c>
      <c r="G30" s="27"/>
      <c r="H30" s="28"/>
    </row>
    <row r="31" spans="1:8" x14ac:dyDescent="0.2">
      <c r="A31" s="247" t="s">
        <v>1110</v>
      </c>
      <c r="B31" s="215">
        <f>Dehydrator!B22</f>
        <v>0.27550000000000002</v>
      </c>
      <c r="C31" s="215" t="s">
        <v>27</v>
      </c>
      <c r="D31" s="17">
        <f>B31*'Oil Tank1'!$B$26</f>
        <v>0</v>
      </c>
      <c r="E31" s="17">
        <f>(B31*'Oil Tank1'!$C$26*8760/2000)</f>
        <v>0</v>
      </c>
      <c r="F31" s="50" t="s">
        <v>120</v>
      </c>
      <c r="G31" s="27"/>
      <c r="H31" s="28"/>
    </row>
    <row r="32" spans="1:8" x14ac:dyDescent="0.2">
      <c r="A32" s="221" t="s">
        <v>20</v>
      </c>
      <c r="B32" s="222" t="s">
        <v>903</v>
      </c>
      <c r="C32" s="222" t="s">
        <v>903</v>
      </c>
      <c r="D32" s="153"/>
      <c r="E32" s="154"/>
      <c r="F32" s="219" t="s">
        <v>561</v>
      </c>
      <c r="G32" s="27"/>
      <c r="H32" s="28"/>
    </row>
    <row r="33" spans="1:8" x14ac:dyDescent="0.2">
      <c r="A33" s="221" t="s">
        <v>39</v>
      </c>
      <c r="B33" s="222" t="s">
        <v>903</v>
      </c>
      <c r="C33" s="222" t="s">
        <v>903</v>
      </c>
      <c r="D33" s="154"/>
      <c r="E33" s="154"/>
      <c r="F33" s="219" t="s">
        <v>561</v>
      </c>
      <c r="G33" s="27"/>
      <c r="H33" s="28"/>
    </row>
    <row r="34" spans="1:8" x14ac:dyDescent="0.2">
      <c r="A34" s="221" t="s">
        <v>40</v>
      </c>
      <c r="B34" s="222" t="s">
        <v>903</v>
      </c>
      <c r="C34" s="222" t="s">
        <v>903</v>
      </c>
      <c r="D34" s="154"/>
      <c r="E34" s="154"/>
      <c r="F34" s="219" t="s">
        <v>561</v>
      </c>
      <c r="G34" s="27"/>
      <c r="H34" s="28"/>
    </row>
    <row r="35" spans="1:8" x14ac:dyDescent="0.2">
      <c r="A35" s="221" t="s">
        <v>41</v>
      </c>
      <c r="B35" s="222" t="s">
        <v>903</v>
      </c>
      <c r="C35" s="222" t="s">
        <v>903</v>
      </c>
      <c r="D35" s="154"/>
      <c r="E35" s="154"/>
      <c r="F35" s="219" t="s">
        <v>561</v>
      </c>
      <c r="G35" s="29"/>
      <c r="H35" s="28"/>
    </row>
    <row r="36" spans="1:8" x14ac:dyDescent="0.2">
      <c r="A36" s="221" t="s">
        <v>42</v>
      </c>
      <c r="B36" s="222" t="s">
        <v>903</v>
      </c>
      <c r="C36" s="222" t="s">
        <v>903</v>
      </c>
      <c r="D36" s="154"/>
      <c r="E36" s="154"/>
      <c r="F36" s="219" t="s">
        <v>561</v>
      </c>
      <c r="G36" s="27"/>
      <c r="H36" s="28"/>
    </row>
    <row r="37" spans="1:8" x14ac:dyDescent="0.2">
      <c r="A37" s="221" t="s">
        <v>43</v>
      </c>
      <c r="B37" s="222" t="s">
        <v>903</v>
      </c>
      <c r="C37" s="222" t="s">
        <v>903</v>
      </c>
      <c r="D37" s="154"/>
      <c r="E37" s="154"/>
      <c r="F37" s="219" t="s">
        <v>561</v>
      </c>
      <c r="G37" s="27"/>
      <c r="H37" s="28"/>
    </row>
    <row r="38" spans="1:8" x14ac:dyDescent="0.2">
      <c r="A38" s="221" t="s">
        <v>55</v>
      </c>
      <c r="B38" s="222" t="s">
        <v>903</v>
      </c>
      <c r="C38" s="222" t="s">
        <v>903</v>
      </c>
      <c r="D38" s="154"/>
      <c r="E38" s="154"/>
      <c r="F38" s="219" t="s">
        <v>561</v>
      </c>
      <c r="G38" s="27"/>
      <c r="H38" s="28"/>
    </row>
    <row r="39" spans="1:8" x14ac:dyDescent="0.2">
      <c r="A39" s="221" t="s">
        <v>44</v>
      </c>
      <c r="B39" s="222" t="s">
        <v>903</v>
      </c>
      <c r="C39" s="222" t="s">
        <v>903</v>
      </c>
      <c r="D39" s="154"/>
      <c r="E39" s="154"/>
      <c r="F39" s="219" t="s">
        <v>561</v>
      </c>
      <c r="G39" s="27"/>
      <c r="H39" s="28"/>
    </row>
    <row r="40" spans="1:8" x14ac:dyDescent="0.2">
      <c r="A40" s="221" t="s">
        <v>45</v>
      </c>
      <c r="B40" s="222" t="s">
        <v>903</v>
      </c>
      <c r="C40" s="222" t="s">
        <v>903</v>
      </c>
      <c r="D40" s="154"/>
      <c r="E40" s="154"/>
      <c r="F40" s="219" t="s">
        <v>561</v>
      </c>
      <c r="G40" s="27"/>
      <c r="H40" s="28"/>
    </row>
    <row r="41" spans="1:8" x14ac:dyDescent="0.2">
      <c r="A41" s="221" t="s">
        <v>46</v>
      </c>
      <c r="B41" s="222" t="s">
        <v>903</v>
      </c>
      <c r="C41" s="222" t="s">
        <v>903</v>
      </c>
      <c r="D41" s="154"/>
      <c r="E41" s="154"/>
      <c r="F41" s="219" t="s">
        <v>561</v>
      </c>
      <c r="G41" s="27"/>
      <c r="H41" s="28"/>
    </row>
    <row r="42" spans="1:8" x14ac:dyDescent="0.2">
      <c r="A42" s="221" t="s">
        <v>47</v>
      </c>
      <c r="B42" s="222" t="s">
        <v>903</v>
      </c>
      <c r="C42" s="222" t="s">
        <v>903</v>
      </c>
      <c r="D42" s="154"/>
      <c r="E42" s="154"/>
      <c r="F42" s="219" t="s">
        <v>561</v>
      </c>
      <c r="G42" s="27"/>
      <c r="H42" s="28"/>
    </row>
    <row r="43" spans="1:8" x14ac:dyDescent="0.2">
      <c r="A43" s="221" t="s">
        <v>48</v>
      </c>
      <c r="B43" s="222" t="s">
        <v>903</v>
      </c>
      <c r="C43" s="222" t="s">
        <v>903</v>
      </c>
      <c r="D43" s="154"/>
      <c r="E43" s="154"/>
      <c r="F43" s="219" t="s">
        <v>561</v>
      </c>
      <c r="G43" s="27"/>
      <c r="H43" s="28"/>
    </row>
    <row r="44" spans="1:8" x14ac:dyDescent="0.2">
      <c r="A44" s="221" t="s">
        <v>49</v>
      </c>
      <c r="B44" s="222" t="s">
        <v>903</v>
      </c>
      <c r="C44" s="222" t="s">
        <v>903</v>
      </c>
      <c r="D44" s="154"/>
      <c r="E44" s="154"/>
      <c r="F44" s="219" t="s">
        <v>561</v>
      </c>
      <c r="G44" s="27"/>
      <c r="H44" s="28"/>
    </row>
    <row r="45" spans="1:8" x14ac:dyDescent="0.2">
      <c r="A45" s="221" t="s">
        <v>50</v>
      </c>
      <c r="B45" s="222" t="s">
        <v>903</v>
      </c>
      <c r="C45" s="222" t="s">
        <v>903</v>
      </c>
      <c r="D45" s="154"/>
      <c r="E45" s="154"/>
      <c r="F45" s="219" t="s">
        <v>561</v>
      </c>
      <c r="G45" s="27"/>
      <c r="H45" s="28"/>
    </row>
    <row r="46" spans="1:8" x14ac:dyDescent="0.2">
      <c r="A46" s="221" t="s">
        <v>51</v>
      </c>
      <c r="B46" s="222" t="s">
        <v>903</v>
      </c>
      <c r="C46" s="222" t="s">
        <v>903</v>
      </c>
      <c r="D46" s="154"/>
      <c r="E46" s="154"/>
      <c r="F46" s="219" t="s">
        <v>561</v>
      </c>
    </row>
    <row r="47" spans="1:8" x14ac:dyDescent="0.2">
      <c r="A47" s="221" t="s">
        <v>52</v>
      </c>
      <c r="B47" s="222" t="s">
        <v>903</v>
      </c>
      <c r="C47" s="222" t="s">
        <v>903</v>
      </c>
      <c r="D47" s="357"/>
      <c r="E47" s="154"/>
      <c r="F47" s="219" t="s">
        <v>561</v>
      </c>
    </row>
    <row r="48" spans="1:8" x14ac:dyDescent="0.2">
      <c r="A48" s="221" t="s">
        <v>53</v>
      </c>
      <c r="B48" s="222" t="s">
        <v>903</v>
      </c>
      <c r="C48" s="222" t="s">
        <v>903</v>
      </c>
      <c r="D48" s="154"/>
      <c r="E48" s="154"/>
      <c r="F48" s="219" t="s">
        <v>561</v>
      </c>
    </row>
    <row r="49" spans="1:6" ht="15" thickBot="1" x14ac:dyDescent="0.25">
      <c r="A49" s="223" t="s">
        <v>54</v>
      </c>
      <c r="B49" s="224" t="s">
        <v>903</v>
      </c>
      <c r="C49" s="224" t="s">
        <v>903</v>
      </c>
      <c r="D49" s="155"/>
      <c r="E49" s="155"/>
      <c r="F49" s="220" t="s">
        <v>561</v>
      </c>
    </row>
    <row r="50" spans="1:6" ht="15" thickBot="1" x14ac:dyDescent="0.25">
      <c r="A50" s="837" t="s">
        <v>1111</v>
      </c>
      <c r="B50" s="838"/>
      <c r="C50" s="838"/>
      <c r="D50" s="838"/>
      <c r="E50" s="838"/>
      <c r="F50" s="839"/>
    </row>
    <row r="51" spans="1:6" x14ac:dyDescent="0.2">
      <c r="A51" s="831" t="s">
        <v>768</v>
      </c>
      <c r="B51" s="831"/>
      <c r="C51" s="831"/>
      <c r="D51" s="831"/>
      <c r="E51" s="831"/>
      <c r="F51" s="831"/>
    </row>
  </sheetData>
  <sheetProtection algorithmName="SHA-512" hashValue="cEI6Hq/P+BeK19iUx86QJRI1gl0wGxL8walGpZEK8xuq7tjshg0/LD2m14fe8DNq7HMUoFmTgAEg+/sewYAFCw==" saltValue="itAifMKAojXrci2VF8ro+Q==" spinCount="100000" sheet="1" objects="1" scenarios="1"/>
  <mergeCells count="30">
    <mergeCell ref="C18:F18"/>
    <mergeCell ref="A19:F19"/>
    <mergeCell ref="D20:F20"/>
    <mergeCell ref="C17:F17"/>
    <mergeCell ref="C7:F7"/>
    <mergeCell ref="C8:F8"/>
    <mergeCell ref="C9:F9"/>
    <mergeCell ref="C10:F10"/>
    <mergeCell ref="C16:F16"/>
    <mergeCell ref="C15:F15"/>
    <mergeCell ref="A1:F1"/>
    <mergeCell ref="A2:F2"/>
    <mergeCell ref="A3:F3"/>
    <mergeCell ref="A4:F4"/>
    <mergeCell ref="A5:F5"/>
    <mergeCell ref="C6:F6"/>
    <mergeCell ref="A11:F11"/>
    <mergeCell ref="A12:F12"/>
    <mergeCell ref="C13:F13"/>
    <mergeCell ref="C14:F14"/>
    <mergeCell ref="A51:F51"/>
    <mergeCell ref="A27:F27"/>
    <mergeCell ref="A28:F28"/>
    <mergeCell ref="D21:F21"/>
    <mergeCell ref="D22:F22"/>
    <mergeCell ref="D23:F23"/>
    <mergeCell ref="D24:F24"/>
    <mergeCell ref="D25:F25"/>
    <mergeCell ref="D26:F26"/>
    <mergeCell ref="A50:F50"/>
  </mergeCells>
  <dataValidations xWindow="472" yWindow="538" count="8">
    <dataValidation type="list" allowBlank="1" showErrorMessage="1" errorTitle="Zone" error="Values allowed are: 13, 14, 15." prompt="Zone Yellow Cell" sqref="B8" xr:uid="{00000000-0002-0000-0A00-000000000000}">
      <formula1>Zones</formula1>
    </dataValidation>
    <dataValidation type="decimal" allowBlank="1" showErrorMessage="1" errorTitle="East (Meters)" error="Enter a value between 205000 and 795000 meters." prompt="East (Meters) Yellow Cell" sqref="B9" xr:uid="{6C7E9622-522D-4EDD-B0DD-DFAC9DD4A887}">
      <formula1>205000</formula1>
      <formula2>795000</formula2>
    </dataValidation>
    <dataValidation type="decimal" allowBlank="1" showErrorMessage="1" errorTitle="North (Meters)" error="Enter a value between 2854000 and 4059000 meters." prompt="North (Meters) Yellow Cell" sqref="B10" xr:uid="{99B35439-C109-4DC5-B77B-25C1B9A11A9C}">
      <formula1>2854000</formula1>
      <formula2>4059000</formula2>
    </dataValidation>
    <dataValidation allowBlank="1" showInputMessage="1" showErrorMessage="1" errorTitle="Zone" error="Values allowed are: 13, 14, 15." sqref="B24:C24 B22:C22" xr:uid="{DFADB929-CB6A-4A28-B0F7-E6C0CCBA5C79}"/>
    <dataValidation type="decimal" operator="lessThanOrEqual" allowBlank="1" showInputMessage="1" showErrorMessage="1" sqref="B18" xr:uid="{5D147EFF-C666-4AE9-A3B6-FB2A6A976F33}">
      <formula1>1</formula1>
    </dataValidation>
    <dataValidation type="decimal" operator="lessThanOrEqual" allowBlank="1" showInputMessage="1" showErrorMessage="1" sqref="B15" xr:uid="{FF1D7620-6FCA-45AD-8D77-83F5301D5151}">
      <formula1>125</formula1>
    </dataValidation>
    <dataValidation type="decimal" operator="lessThanOrEqual" allowBlank="1" showInputMessage="1" showErrorMessage="1" sqref="B16" xr:uid="{D539737A-EFAA-42AD-9C84-0375DC64B005}">
      <formula1>25000</formula1>
    </dataValidation>
    <dataValidation type="decimal" operator="lessThanOrEqual" allowBlank="1" showInputMessage="1" showErrorMessage="1" sqref="B17" xr:uid="{B8628E2E-E983-4EFC-82BC-126DF854AA54}">
      <formula1>365</formula1>
    </dataValidation>
  </dataValidations>
  <pageMargins left="0.25" right="0.25" top="0.25" bottom="0.25" header="0.3" footer="0.3"/>
  <pageSetup scale="64" orientation="portrait" r:id="rId1"/>
  <headerFooter>
    <oddHeader>&amp;CCompressor Station RAP Application</oddHeader>
    <oddFooter>&amp;LVersion 2.0&amp;CSheet: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1" id="{016CAFAF-66C1-48DC-BBD0-4F22122187E3}">
            <xm:f>AND('PI-1-Compressor'!$F$86&lt;&gt;"",'PI-1-Compressor'!$F$86&lt;&gt;1,'PI-1-Compressor'!$F$86&lt;&gt;2)</xm:f>
            <x14:dxf>
              <numFmt numFmtId="177" formatCode=";;;"/>
              <fill>
                <patternFill>
                  <bgColor theme="0" tint="-0.499984740745262"/>
                </patternFill>
              </fill>
            </x14:dxf>
          </x14:cfRule>
          <xm:sqref>A1:F49 A50 A51:F51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AAF2-37E1-44FC-A715-938698699043}">
  <sheetPr codeName="Sheet2">
    <tabColor rgb="FFFFFFCC"/>
    <pageSetUpPr fitToPage="1"/>
  </sheetPr>
  <dimension ref="A1:H51"/>
  <sheetViews>
    <sheetView showGridLines="0" zoomScaleNormal="100" workbookViewId="0">
      <selection sqref="A1:F1"/>
    </sheetView>
  </sheetViews>
  <sheetFormatPr defaultColWidth="0" defaultRowHeight="14.25" zeroHeight="1" x14ac:dyDescent="0.2"/>
  <cols>
    <col min="1" max="1" width="51.375" style="14" customWidth="1"/>
    <col min="2" max="2" width="15.625" style="14" customWidth="1"/>
    <col min="3" max="3" width="17.375" style="14" customWidth="1"/>
    <col min="4" max="4" width="14.25" style="14" customWidth="1"/>
    <col min="5" max="5" width="14" style="14" customWidth="1"/>
    <col min="6" max="6" width="32.75" style="14" customWidth="1"/>
    <col min="7" max="8" width="0" style="14" hidden="1" customWidth="1"/>
    <col min="9" max="16384" width="35" style="14" hidden="1"/>
  </cols>
  <sheetData>
    <row r="1" spans="1:6" s="4" customFormat="1" ht="5.25" customHeight="1" thickBot="1" x14ac:dyDescent="0.2">
      <c r="A1" s="843" t="s">
        <v>631</v>
      </c>
      <c r="B1" s="843"/>
      <c r="C1" s="843"/>
      <c r="D1" s="843"/>
      <c r="E1" s="843"/>
      <c r="F1" s="843"/>
    </row>
    <row r="2" spans="1:6" s="4" customFormat="1" ht="18.75" thickBot="1" x14ac:dyDescent="0.25">
      <c r="A2" s="790" t="s">
        <v>565</v>
      </c>
      <c r="B2" s="791"/>
      <c r="C2" s="791"/>
      <c r="D2" s="791"/>
      <c r="E2" s="791"/>
      <c r="F2" s="792"/>
    </row>
    <row r="3" spans="1:6" s="4" customFormat="1" ht="119.25" customHeight="1" thickBot="1" x14ac:dyDescent="0.25">
      <c r="A3" s="825" t="s">
        <v>1114</v>
      </c>
      <c r="B3" s="826"/>
      <c r="C3" s="826"/>
      <c r="D3" s="826"/>
      <c r="E3" s="826"/>
      <c r="F3" s="827"/>
    </row>
    <row r="4" spans="1:6" s="174" customFormat="1" ht="14.25" customHeight="1" thickBot="1" x14ac:dyDescent="0.25">
      <c r="A4" s="832" t="s">
        <v>921</v>
      </c>
      <c r="B4" s="832"/>
      <c r="C4" s="832"/>
      <c r="D4" s="832"/>
      <c r="E4" s="832"/>
      <c r="F4" s="832"/>
    </row>
    <row r="5" spans="1:6" s="174" customFormat="1" ht="15.75" thickBot="1" x14ac:dyDescent="0.25">
      <c r="A5" s="828" t="s">
        <v>978</v>
      </c>
      <c r="B5" s="829"/>
      <c r="C5" s="829"/>
      <c r="D5" s="829"/>
      <c r="E5" s="829"/>
      <c r="F5" s="830"/>
    </row>
    <row r="6" spans="1:6" s="174" customFormat="1" ht="15" x14ac:dyDescent="0.2">
      <c r="A6" s="175" t="s">
        <v>979</v>
      </c>
      <c r="B6" s="176" t="s">
        <v>980</v>
      </c>
      <c r="C6" s="794" t="s">
        <v>981</v>
      </c>
      <c r="D6" s="794"/>
      <c r="E6" s="794"/>
      <c r="F6" s="795"/>
    </row>
    <row r="7" spans="1:6" s="174" customFormat="1" x14ac:dyDescent="0.2">
      <c r="A7" s="177" t="s">
        <v>1</v>
      </c>
      <c r="B7" s="178" t="s">
        <v>223</v>
      </c>
      <c r="C7" s="848" t="s">
        <v>116</v>
      </c>
      <c r="D7" s="848"/>
      <c r="E7" s="848"/>
      <c r="F7" s="849"/>
    </row>
    <row r="8" spans="1:6" s="174" customFormat="1" x14ac:dyDescent="0.2">
      <c r="A8" s="177" t="s">
        <v>10</v>
      </c>
      <c r="B8" s="179"/>
      <c r="C8" s="850" t="s">
        <v>982</v>
      </c>
      <c r="D8" s="850"/>
      <c r="E8" s="850"/>
      <c r="F8" s="851"/>
    </row>
    <row r="9" spans="1:6" s="174" customFormat="1" x14ac:dyDescent="0.2">
      <c r="A9" s="177" t="s">
        <v>983</v>
      </c>
      <c r="B9" s="180"/>
      <c r="C9" s="850" t="s">
        <v>984</v>
      </c>
      <c r="D9" s="850"/>
      <c r="E9" s="850"/>
      <c r="F9" s="851"/>
    </row>
    <row r="10" spans="1:6" s="174" customFormat="1" ht="15" thickBot="1" x14ac:dyDescent="0.25">
      <c r="A10" s="181" t="s">
        <v>985</v>
      </c>
      <c r="B10" s="182"/>
      <c r="C10" s="852" t="s">
        <v>986</v>
      </c>
      <c r="D10" s="852"/>
      <c r="E10" s="852"/>
      <c r="F10" s="853"/>
    </row>
    <row r="11" spans="1:6" s="174" customFormat="1" ht="14.25" customHeight="1" thickBot="1" x14ac:dyDescent="0.25">
      <c r="A11" s="840" t="s">
        <v>921</v>
      </c>
      <c r="B11" s="840"/>
      <c r="C11" s="840"/>
      <c r="D11" s="840"/>
      <c r="E11" s="840"/>
      <c r="F11" s="840"/>
    </row>
    <row r="12" spans="1:6" s="174" customFormat="1" ht="15.75" thickBot="1" x14ac:dyDescent="0.25">
      <c r="A12" s="814" t="s">
        <v>996</v>
      </c>
      <c r="B12" s="815"/>
      <c r="C12" s="815"/>
      <c r="D12" s="815"/>
      <c r="E12" s="815"/>
      <c r="F12" s="816"/>
    </row>
    <row r="13" spans="1:6" s="174" customFormat="1" ht="15" x14ac:dyDescent="0.2">
      <c r="A13" s="183" t="s">
        <v>979</v>
      </c>
      <c r="B13" s="184" t="s">
        <v>980</v>
      </c>
      <c r="C13" s="782" t="s">
        <v>993</v>
      </c>
      <c r="D13" s="782"/>
      <c r="E13" s="782"/>
      <c r="F13" s="783"/>
    </row>
    <row r="14" spans="1:6" s="174" customFormat="1" x14ac:dyDescent="0.2">
      <c r="A14" s="173" t="s">
        <v>113</v>
      </c>
      <c r="B14" s="216">
        <v>1</v>
      </c>
      <c r="C14" s="841">
        <v>1</v>
      </c>
      <c r="D14" s="841"/>
      <c r="E14" s="841"/>
      <c r="F14" s="842"/>
    </row>
    <row r="15" spans="1:6" s="174" customFormat="1" x14ac:dyDescent="0.2">
      <c r="A15" s="173" t="s">
        <v>536</v>
      </c>
      <c r="B15" s="118"/>
      <c r="C15" s="776" t="s">
        <v>583</v>
      </c>
      <c r="D15" s="776"/>
      <c r="E15" s="776"/>
      <c r="F15" s="777"/>
    </row>
    <row r="16" spans="1:6" s="174" customFormat="1" x14ac:dyDescent="0.2">
      <c r="A16" s="173" t="s">
        <v>586</v>
      </c>
      <c r="B16" s="118"/>
      <c r="C16" s="776" t="s">
        <v>117</v>
      </c>
      <c r="D16" s="776"/>
      <c r="E16" s="776"/>
      <c r="F16" s="777"/>
    </row>
    <row r="17" spans="1:8" s="174" customFormat="1" x14ac:dyDescent="0.2">
      <c r="A17" s="173" t="s">
        <v>38</v>
      </c>
      <c r="B17" s="118"/>
      <c r="C17" s="776" t="s">
        <v>195</v>
      </c>
      <c r="D17" s="776"/>
      <c r="E17" s="776"/>
      <c r="F17" s="777"/>
    </row>
    <row r="18" spans="1:8" s="174" customFormat="1" ht="15" thickBot="1" x14ac:dyDescent="0.25">
      <c r="A18" s="214" t="s">
        <v>626</v>
      </c>
      <c r="B18" s="133"/>
      <c r="C18" s="844">
        <v>1</v>
      </c>
      <c r="D18" s="844"/>
      <c r="E18" s="844"/>
      <c r="F18" s="845"/>
    </row>
    <row r="19" spans="1:8" s="174" customFormat="1" ht="14.25" customHeight="1" thickBot="1" x14ac:dyDescent="0.25">
      <c r="A19" s="831" t="s">
        <v>921</v>
      </c>
      <c r="B19" s="831"/>
      <c r="C19" s="831"/>
      <c r="D19" s="831"/>
      <c r="E19" s="831"/>
      <c r="F19" s="831"/>
    </row>
    <row r="20" spans="1:8" ht="15" x14ac:dyDescent="0.25">
      <c r="A20" s="183" t="s">
        <v>979</v>
      </c>
      <c r="B20" s="170" t="s">
        <v>125</v>
      </c>
      <c r="C20" s="170" t="s">
        <v>123</v>
      </c>
      <c r="D20" s="846" t="s">
        <v>168</v>
      </c>
      <c r="E20" s="846"/>
      <c r="F20" s="847"/>
    </row>
    <row r="21" spans="1:8" x14ac:dyDescent="0.2">
      <c r="A21" s="173" t="s">
        <v>124</v>
      </c>
      <c r="B21" s="17">
        <f>'Oil Tank2'!B15*(1+B18)</f>
        <v>0</v>
      </c>
      <c r="C21" s="23">
        <f>'Oil Tank2'!B15*'Oil Tank2'!B17</f>
        <v>0</v>
      </c>
      <c r="D21" s="833" t="s">
        <v>209</v>
      </c>
      <c r="E21" s="833"/>
      <c r="F21" s="834"/>
    </row>
    <row r="22" spans="1:8" x14ac:dyDescent="0.2">
      <c r="A22" s="173" t="s">
        <v>599</v>
      </c>
      <c r="B22" s="123"/>
      <c r="C22" s="123"/>
      <c r="D22" s="833" t="s">
        <v>210</v>
      </c>
      <c r="E22" s="833"/>
      <c r="F22" s="834"/>
    </row>
    <row r="23" spans="1:8" x14ac:dyDescent="0.2">
      <c r="A23" s="173" t="s">
        <v>600</v>
      </c>
      <c r="B23" s="24">
        <f>B21*B22</f>
        <v>0</v>
      </c>
      <c r="C23" s="24">
        <f>C21*C22</f>
        <v>0</v>
      </c>
      <c r="D23" s="833" t="s">
        <v>209</v>
      </c>
      <c r="E23" s="833"/>
      <c r="F23" s="834"/>
    </row>
    <row r="24" spans="1:8" x14ac:dyDescent="0.2">
      <c r="A24" s="173" t="s">
        <v>601</v>
      </c>
      <c r="B24" s="124"/>
      <c r="C24" s="124"/>
      <c r="D24" s="833" t="s">
        <v>210</v>
      </c>
      <c r="E24" s="833"/>
      <c r="F24" s="834"/>
    </row>
    <row r="25" spans="1:8" x14ac:dyDescent="0.2">
      <c r="A25" s="173" t="s">
        <v>602</v>
      </c>
      <c r="B25" s="24">
        <f>B23*B24</f>
        <v>0</v>
      </c>
      <c r="C25" s="24">
        <f>C23*C24/365</f>
        <v>0</v>
      </c>
      <c r="D25" s="833" t="s">
        <v>209</v>
      </c>
      <c r="E25" s="833"/>
      <c r="F25" s="834"/>
    </row>
    <row r="26" spans="1:8" ht="15" thickBot="1" x14ac:dyDescent="0.25">
      <c r="A26" s="214" t="s">
        <v>603</v>
      </c>
      <c r="B26" s="25">
        <f>B25/24/1000000</f>
        <v>0</v>
      </c>
      <c r="C26" s="25">
        <f>C25/24/1000000</f>
        <v>0</v>
      </c>
      <c r="D26" s="835" t="s">
        <v>209</v>
      </c>
      <c r="E26" s="835"/>
      <c r="F26" s="836"/>
    </row>
    <row r="27" spans="1:8" ht="15" thickBot="1" x14ac:dyDescent="0.25">
      <c r="A27" s="832" t="s">
        <v>921</v>
      </c>
      <c r="B27" s="832"/>
      <c r="C27" s="832"/>
      <c r="D27" s="832"/>
      <c r="E27" s="832"/>
      <c r="F27" s="832"/>
    </row>
    <row r="28" spans="1:8" s="174" customFormat="1" ht="15.75" thickBot="1" x14ac:dyDescent="0.25">
      <c r="A28" s="828" t="s">
        <v>998</v>
      </c>
      <c r="B28" s="829"/>
      <c r="C28" s="829"/>
      <c r="D28" s="829"/>
      <c r="E28" s="829"/>
      <c r="F28" s="830"/>
    </row>
    <row r="29" spans="1:8" ht="30" x14ac:dyDescent="0.25">
      <c r="A29" s="169" t="s">
        <v>15</v>
      </c>
      <c r="B29" s="217" t="s">
        <v>122</v>
      </c>
      <c r="C29" s="217" t="s">
        <v>121</v>
      </c>
      <c r="D29" s="217" t="s">
        <v>207</v>
      </c>
      <c r="E29" s="217" t="s">
        <v>208</v>
      </c>
      <c r="F29" s="218" t="s">
        <v>997</v>
      </c>
      <c r="H29" s="26"/>
    </row>
    <row r="30" spans="1:8" x14ac:dyDescent="0.2">
      <c r="A30" s="247" t="s">
        <v>1109</v>
      </c>
      <c r="B30" s="207">
        <f>Dehydrator!B21</f>
        <v>0.13800000000000001</v>
      </c>
      <c r="C30" s="207" t="s">
        <v>27</v>
      </c>
      <c r="D30" s="17">
        <f>B30*'Oil Tank2'!$B$26</f>
        <v>0</v>
      </c>
      <c r="E30" s="17">
        <f>(B30*'Oil Tank2'!$C$26*8760/2000)</f>
        <v>0</v>
      </c>
      <c r="F30" s="50" t="s">
        <v>120</v>
      </c>
      <c r="G30" s="27"/>
      <c r="H30" s="28"/>
    </row>
    <row r="31" spans="1:8" x14ac:dyDescent="0.2">
      <c r="A31" s="247" t="s">
        <v>1110</v>
      </c>
      <c r="B31" s="215">
        <f>Dehydrator!B22</f>
        <v>0.27550000000000002</v>
      </c>
      <c r="C31" s="215" t="s">
        <v>27</v>
      </c>
      <c r="D31" s="17">
        <f>B31*'Oil Tank2'!$B$26</f>
        <v>0</v>
      </c>
      <c r="E31" s="17">
        <f>(B31*'Oil Tank2'!$C$26*8760/2000)</f>
        <v>0</v>
      </c>
      <c r="F31" s="50" t="s">
        <v>120</v>
      </c>
      <c r="G31" s="27"/>
      <c r="H31" s="28"/>
    </row>
    <row r="32" spans="1:8" x14ac:dyDescent="0.2">
      <c r="A32" s="221" t="s">
        <v>20</v>
      </c>
      <c r="B32" s="222" t="s">
        <v>903</v>
      </c>
      <c r="C32" s="222" t="s">
        <v>903</v>
      </c>
      <c r="D32" s="153"/>
      <c r="E32" s="154"/>
      <c r="F32" s="219" t="s">
        <v>561</v>
      </c>
      <c r="G32" s="27"/>
      <c r="H32" s="28"/>
    </row>
    <row r="33" spans="1:8" x14ac:dyDescent="0.2">
      <c r="A33" s="221" t="s">
        <v>39</v>
      </c>
      <c r="B33" s="222" t="s">
        <v>903</v>
      </c>
      <c r="C33" s="222" t="s">
        <v>903</v>
      </c>
      <c r="D33" s="154"/>
      <c r="E33" s="154"/>
      <c r="F33" s="219" t="s">
        <v>561</v>
      </c>
      <c r="G33" s="27"/>
      <c r="H33" s="28"/>
    </row>
    <row r="34" spans="1:8" x14ac:dyDescent="0.2">
      <c r="A34" s="221" t="s">
        <v>40</v>
      </c>
      <c r="B34" s="222" t="s">
        <v>903</v>
      </c>
      <c r="C34" s="222" t="s">
        <v>903</v>
      </c>
      <c r="D34" s="154"/>
      <c r="E34" s="154"/>
      <c r="F34" s="219" t="s">
        <v>561</v>
      </c>
      <c r="G34" s="27"/>
      <c r="H34" s="28"/>
    </row>
    <row r="35" spans="1:8" x14ac:dyDescent="0.2">
      <c r="A35" s="221" t="s">
        <v>41</v>
      </c>
      <c r="B35" s="222" t="s">
        <v>903</v>
      </c>
      <c r="C35" s="222" t="s">
        <v>903</v>
      </c>
      <c r="D35" s="154"/>
      <c r="E35" s="154"/>
      <c r="F35" s="219" t="s">
        <v>561</v>
      </c>
      <c r="G35" s="29"/>
      <c r="H35" s="28"/>
    </row>
    <row r="36" spans="1:8" x14ac:dyDescent="0.2">
      <c r="A36" s="221" t="s">
        <v>42</v>
      </c>
      <c r="B36" s="222" t="s">
        <v>903</v>
      </c>
      <c r="C36" s="222" t="s">
        <v>903</v>
      </c>
      <c r="D36" s="154"/>
      <c r="E36" s="154"/>
      <c r="F36" s="219" t="s">
        <v>561</v>
      </c>
      <c r="G36" s="27"/>
      <c r="H36" s="28"/>
    </row>
    <row r="37" spans="1:8" x14ac:dyDescent="0.2">
      <c r="A37" s="221" t="s">
        <v>43</v>
      </c>
      <c r="B37" s="222" t="s">
        <v>903</v>
      </c>
      <c r="C37" s="222" t="s">
        <v>903</v>
      </c>
      <c r="D37" s="154"/>
      <c r="E37" s="154"/>
      <c r="F37" s="219" t="s">
        <v>561</v>
      </c>
      <c r="G37" s="27"/>
      <c r="H37" s="28"/>
    </row>
    <row r="38" spans="1:8" x14ac:dyDescent="0.2">
      <c r="A38" s="221" t="s">
        <v>55</v>
      </c>
      <c r="B38" s="222" t="s">
        <v>903</v>
      </c>
      <c r="C38" s="222" t="s">
        <v>903</v>
      </c>
      <c r="D38" s="154"/>
      <c r="E38" s="154"/>
      <c r="F38" s="219" t="s">
        <v>561</v>
      </c>
      <c r="G38" s="27"/>
      <c r="H38" s="28"/>
    </row>
    <row r="39" spans="1:8" x14ac:dyDescent="0.2">
      <c r="A39" s="221" t="s">
        <v>44</v>
      </c>
      <c r="B39" s="222" t="s">
        <v>903</v>
      </c>
      <c r="C39" s="222" t="s">
        <v>903</v>
      </c>
      <c r="D39" s="154"/>
      <c r="E39" s="154"/>
      <c r="F39" s="219" t="s">
        <v>561</v>
      </c>
      <c r="G39" s="27"/>
      <c r="H39" s="28"/>
    </row>
    <row r="40" spans="1:8" x14ac:dyDescent="0.2">
      <c r="A40" s="221" t="s">
        <v>45</v>
      </c>
      <c r="B40" s="222" t="s">
        <v>903</v>
      </c>
      <c r="C40" s="222" t="s">
        <v>903</v>
      </c>
      <c r="D40" s="154"/>
      <c r="E40" s="154"/>
      <c r="F40" s="219" t="s">
        <v>561</v>
      </c>
      <c r="G40" s="27"/>
      <c r="H40" s="28"/>
    </row>
    <row r="41" spans="1:8" x14ac:dyDescent="0.2">
      <c r="A41" s="221" t="s">
        <v>46</v>
      </c>
      <c r="B41" s="222" t="s">
        <v>903</v>
      </c>
      <c r="C41" s="222" t="s">
        <v>903</v>
      </c>
      <c r="D41" s="154"/>
      <c r="E41" s="154"/>
      <c r="F41" s="219" t="s">
        <v>561</v>
      </c>
      <c r="G41" s="27"/>
      <c r="H41" s="28"/>
    </row>
    <row r="42" spans="1:8" x14ac:dyDescent="0.2">
      <c r="A42" s="221" t="s">
        <v>47</v>
      </c>
      <c r="B42" s="222" t="s">
        <v>903</v>
      </c>
      <c r="C42" s="222" t="s">
        <v>903</v>
      </c>
      <c r="D42" s="154"/>
      <c r="E42" s="154"/>
      <c r="F42" s="219" t="s">
        <v>561</v>
      </c>
      <c r="G42" s="27"/>
      <c r="H42" s="28"/>
    </row>
    <row r="43" spans="1:8" x14ac:dyDescent="0.2">
      <c r="A43" s="221" t="s">
        <v>48</v>
      </c>
      <c r="B43" s="222" t="s">
        <v>903</v>
      </c>
      <c r="C43" s="222" t="s">
        <v>903</v>
      </c>
      <c r="D43" s="154"/>
      <c r="E43" s="154"/>
      <c r="F43" s="219" t="s">
        <v>561</v>
      </c>
      <c r="G43" s="27"/>
      <c r="H43" s="28"/>
    </row>
    <row r="44" spans="1:8" x14ac:dyDescent="0.2">
      <c r="A44" s="221" t="s">
        <v>49</v>
      </c>
      <c r="B44" s="222" t="s">
        <v>903</v>
      </c>
      <c r="C44" s="222" t="s">
        <v>903</v>
      </c>
      <c r="D44" s="154"/>
      <c r="E44" s="154"/>
      <c r="F44" s="219" t="s">
        <v>561</v>
      </c>
      <c r="G44" s="27"/>
      <c r="H44" s="28"/>
    </row>
    <row r="45" spans="1:8" x14ac:dyDescent="0.2">
      <c r="A45" s="221" t="s">
        <v>50</v>
      </c>
      <c r="B45" s="222" t="s">
        <v>903</v>
      </c>
      <c r="C45" s="222" t="s">
        <v>903</v>
      </c>
      <c r="D45" s="154"/>
      <c r="E45" s="154"/>
      <c r="F45" s="219" t="s">
        <v>561</v>
      </c>
      <c r="G45" s="27"/>
      <c r="H45" s="28"/>
    </row>
    <row r="46" spans="1:8" x14ac:dyDescent="0.2">
      <c r="A46" s="221" t="s">
        <v>51</v>
      </c>
      <c r="B46" s="222" t="s">
        <v>903</v>
      </c>
      <c r="C46" s="222" t="s">
        <v>903</v>
      </c>
      <c r="D46" s="154"/>
      <c r="E46" s="154"/>
      <c r="F46" s="219" t="s">
        <v>561</v>
      </c>
    </row>
    <row r="47" spans="1:8" x14ac:dyDescent="0.2">
      <c r="A47" s="221" t="s">
        <v>52</v>
      </c>
      <c r="B47" s="222" t="s">
        <v>903</v>
      </c>
      <c r="C47" s="222" t="s">
        <v>903</v>
      </c>
      <c r="D47" s="156"/>
      <c r="E47" s="154"/>
      <c r="F47" s="219" t="s">
        <v>561</v>
      </c>
    </row>
    <row r="48" spans="1:8" x14ac:dyDescent="0.2">
      <c r="A48" s="221" t="s">
        <v>53</v>
      </c>
      <c r="B48" s="222" t="s">
        <v>903</v>
      </c>
      <c r="C48" s="222" t="s">
        <v>903</v>
      </c>
      <c r="D48" s="154"/>
      <c r="E48" s="154"/>
      <c r="F48" s="219" t="s">
        <v>561</v>
      </c>
    </row>
    <row r="49" spans="1:6" ht="15" thickBot="1" x14ac:dyDescent="0.25">
      <c r="A49" s="223" t="s">
        <v>54</v>
      </c>
      <c r="B49" s="224" t="s">
        <v>903</v>
      </c>
      <c r="C49" s="224" t="s">
        <v>903</v>
      </c>
      <c r="D49" s="155"/>
      <c r="E49" s="155"/>
      <c r="F49" s="220" t="s">
        <v>561</v>
      </c>
    </row>
    <row r="50" spans="1:6" ht="15" thickBot="1" x14ac:dyDescent="0.25">
      <c r="A50" s="837" t="s">
        <v>1111</v>
      </c>
      <c r="B50" s="838"/>
      <c r="C50" s="838"/>
      <c r="D50" s="838"/>
      <c r="E50" s="838"/>
      <c r="F50" s="839"/>
    </row>
    <row r="51" spans="1:6" x14ac:dyDescent="0.2">
      <c r="A51" s="831" t="s">
        <v>768</v>
      </c>
      <c r="B51" s="831"/>
      <c r="C51" s="831"/>
      <c r="D51" s="831"/>
      <c r="E51" s="831"/>
      <c r="F51" s="831"/>
    </row>
  </sheetData>
  <sheetProtection algorithmName="SHA-512" hashValue="VnZhlfdG3MuqZMyxAor7tRhE3ObBfHC8pW5Wvk8xCaYqQ3mfnOSdk3OuuCi9nGOSjjtu80Yld6k/kDv9LxXHSA==" saltValue="zLxx2Yi3fUmbf6C2nn+2Zg==" spinCount="100000" sheet="1" objects="1" scenarios="1"/>
  <mergeCells count="30">
    <mergeCell ref="A12:F12"/>
    <mergeCell ref="A1:F1"/>
    <mergeCell ref="A2:F2"/>
    <mergeCell ref="A3:F3"/>
    <mergeCell ref="A4:F4"/>
    <mergeCell ref="A5:F5"/>
    <mergeCell ref="C6:F6"/>
    <mergeCell ref="C7:F7"/>
    <mergeCell ref="C8:F8"/>
    <mergeCell ref="C9:F9"/>
    <mergeCell ref="C10:F10"/>
    <mergeCell ref="A11:F11"/>
    <mergeCell ref="D24:F24"/>
    <mergeCell ref="C13:F13"/>
    <mergeCell ref="C14:F14"/>
    <mergeCell ref="C15:F15"/>
    <mergeCell ref="C16:F16"/>
    <mergeCell ref="C17:F17"/>
    <mergeCell ref="C18:F18"/>
    <mergeCell ref="A19:F19"/>
    <mergeCell ref="D20:F20"/>
    <mergeCell ref="D21:F21"/>
    <mergeCell ref="D22:F22"/>
    <mergeCell ref="D23:F23"/>
    <mergeCell ref="D25:F25"/>
    <mergeCell ref="D26:F26"/>
    <mergeCell ref="A27:F27"/>
    <mergeCell ref="A28:F28"/>
    <mergeCell ref="A51:F51"/>
    <mergeCell ref="A50:F50"/>
  </mergeCells>
  <dataValidations count="8">
    <dataValidation allowBlank="1" showInputMessage="1" showErrorMessage="1" errorTitle="Zone" error="Values allowed are: 13, 14, 15." sqref="B22:C22 B24:C24" xr:uid="{DB15AF16-F45B-4157-892E-B9885D3A6ED5}"/>
    <dataValidation type="decimal" operator="lessThanOrEqual" allowBlank="1" showInputMessage="1" showErrorMessage="1" sqref="B17" xr:uid="{3100EC7F-3AEA-4558-9B94-92750551E202}">
      <formula1>365</formula1>
    </dataValidation>
    <dataValidation type="decimal" operator="lessThanOrEqual" allowBlank="1" showInputMessage="1" showErrorMessage="1" sqref="B16" xr:uid="{47B9C76E-0873-4C10-81C9-118FF9A96CB3}">
      <formula1>25000</formula1>
    </dataValidation>
    <dataValidation type="decimal" operator="lessThanOrEqual" allowBlank="1" showInputMessage="1" showErrorMessage="1" sqref="B15" xr:uid="{C325B66C-391C-4C5C-8B2D-DE94C21795BB}">
      <formula1>125</formula1>
    </dataValidation>
    <dataValidation type="decimal" operator="lessThanOrEqual" allowBlank="1" showInputMessage="1" showErrorMessage="1" sqref="B18" xr:uid="{CB2104DB-7D7B-4E1F-ADE1-2EB19861BEFA}">
      <formula1>1</formula1>
    </dataValidation>
    <dataValidation type="decimal" allowBlank="1" showErrorMessage="1" errorTitle="North (Meters)" error="Enter a value between 2854000 and 4059000 meters." prompt="North (Meters) Yellow Cell" sqref="B10" xr:uid="{AD080ADC-2790-4651-B2F4-6E1EEE260F75}">
      <formula1>2854000</formula1>
      <formula2>4059000</formula2>
    </dataValidation>
    <dataValidation type="decimal" allowBlank="1" showErrorMessage="1" errorTitle="East (Meters)" error="Enter a value between 205000 and 795000 meters." prompt="East (Meters) Yellow Cell" sqref="B9" xr:uid="{E9A7A5C9-C8FA-4819-AF1F-F8AF06CEB09B}">
      <formula1>205000</formula1>
      <formula2>795000</formula2>
    </dataValidation>
    <dataValidation type="list" allowBlank="1" showErrorMessage="1" errorTitle="Zone" error="Values allowed are: 13, 14, 15." prompt="Zone Yellow Cell" sqref="B8" xr:uid="{5B51F716-A271-4F67-96D5-856939D728B0}">
      <formula1>Zones</formula1>
    </dataValidation>
  </dataValidations>
  <pageMargins left="0.25" right="0.25" top="0.25" bottom="0.25" header="0.3" footer="0.3"/>
  <pageSetup scale="64" orientation="portrait" r:id="rId1"/>
  <headerFooter>
    <oddHeader>&amp;CCompressor Station RAP Application</oddHeader>
    <oddFooter>&amp;LVersion 2.0&amp;CSheet: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2" id="{2154378A-3997-41D3-BDE0-1744E5933F78}">
            <xm:f>AND('PI-1-Compressor'!$F$86&lt;&gt;"",'PI-1-Compressor'!$F$86&lt;&gt;2)</xm:f>
            <x14:dxf>
              <numFmt numFmtId="177" formatCode=";;;"/>
              <fill>
                <patternFill>
                  <bgColor theme="0" tint="-0.499984740745262"/>
                </patternFill>
              </fill>
            </x14:dxf>
          </x14:cfRule>
          <xm:sqref>A1:F51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FFFFCC"/>
    <pageSetUpPr fitToPage="1"/>
  </sheetPr>
  <dimension ref="A1:F42"/>
  <sheetViews>
    <sheetView showGridLines="0" zoomScaleNormal="100" workbookViewId="0">
      <selection sqref="A1:F1"/>
    </sheetView>
  </sheetViews>
  <sheetFormatPr defaultColWidth="0" defaultRowHeight="14.25" zeroHeight="1" x14ac:dyDescent="0.2"/>
  <cols>
    <col min="1" max="1" width="34.75" style="14" customWidth="1"/>
    <col min="2" max="2" width="19.5" style="14" customWidth="1"/>
    <col min="3" max="3" width="15.125" style="14" customWidth="1"/>
    <col min="4" max="5" width="12.125" style="14" customWidth="1"/>
    <col min="6" max="6" width="18" style="14" customWidth="1"/>
    <col min="7" max="16384" width="37" style="14" hidden="1"/>
  </cols>
  <sheetData>
    <row r="1" spans="1:6" s="174" customFormat="1" ht="3.75" customHeight="1" thickBot="1" x14ac:dyDescent="0.25">
      <c r="A1" s="862" t="s">
        <v>631</v>
      </c>
      <c r="B1" s="862"/>
      <c r="C1" s="862"/>
      <c r="D1" s="862"/>
      <c r="E1" s="862"/>
      <c r="F1" s="862"/>
    </row>
    <row r="2" spans="1:6" s="174" customFormat="1" ht="18.75" thickBot="1" x14ac:dyDescent="0.25">
      <c r="A2" s="822" t="s">
        <v>166</v>
      </c>
      <c r="B2" s="823"/>
      <c r="C2" s="823"/>
      <c r="D2" s="823"/>
      <c r="E2" s="823"/>
      <c r="F2" s="824"/>
    </row>
    <row r="3" spans="1:6" s="174" customFormat="1" ht="103.5" customHeight="1" thickBot="1" x14ac:dyDescent="0.25">
      <c r="A3" s="825" t="s">
        <v>1083</v>
      </c>
      <c r="B3" s="863"/>
      <c r="C3" s="863"/>
      <c r="D3" s="863"/>
      <c r="E3" s="863"/>
      <c r="F3" s="864"/>
    </row>
    <row r="4" spans="1:6" s="174" customFormat="1" ht="14.25" customHeight="1" thickBot="1" x14ac:dyDescent="0.25">
      <c r="A4" s="832" t="s">
        <v>921</v>
      </c>
      <c r="B4" s="832"/>
      <c r="C4" s="832"/>
      <c r="D4" s="832"/>
      <c r="E4" s="832"/>
      <c r="F4" s="832"/>
    </row>
    <row r="5" spans="1:6" s="174" customFormat="1" ht="15.75" thickBot="1" x14ac:dyDescent="0.25">
      <c r="A5" s="828" t="s">
        <v>978</v>
      </c>
      <c r="B5" s="829"/>
      <c r="C5" s="829"/>
      <c r="D5" s="829"/>
      <c r="E5" s="829"/>
      <c r="F5" s="830"/>
    </row>
    <row r="6" spans="1:6" s="174" customFormat="1" ht="15" x14ac:dyDescent="0.2">
      <c r="A6" s="175" t="s">
        <v>979</v>
      </c>
      <c r="B6" s="176" t="s">
        <v>980</v>
      </c>
      <c r="C6" s="794" t="s">
        <v>981</v>
      </c>
      <c r="D6" s="794"/>
      <c r="E6" s="794"/>
      <c r="F6" s="795"/>
    </row>
    <row r="7" spans="1:6" s="174" customFormat="1" x14ac:dyDescent="0.2">
      <c r="A7" s="177" t="s">
        <v>1</v>
      </c>
      <c r="B7" s="178" t="s">
        <v>223</v>
      </c>
      <c r="C7" s="848" t="s">
        <v>116</v>
      </c>
      <c r="D7" s="848"/>
      <c r="E7" s="848"/>
      <c r="F7" s="849"/>
    </row>
    <row r="8" spans="1:6" s="174" customFormat="1" x14ac:dyDescent="0.2">
      <c r="A8" s="177" t="s">
        <v>10</v>
      </c>
      <c r="B8" s="179"/>
      <c r="C8" s="850" t="s">
        <v>982</v>
      </c>
      <c r="D8" s="850"/>
      <c r="E8" s="850"/>
      <c r="F8" s="851"/>
    </row>
    <row r="9" spans="1:6" s="174" customFormat="1" x14ac:dyDescent="0.2">
      <c r="A9" s="177" t="s">
        <v>983</v>
      </c>
      <c r="B9" s="180"/>
      <c r="C9" s="850" t="s">
        <v>984</v>
      </c>
      <c r="D9" s="850"/>
      <c r="E9" s="850"/>
      <c r="F9" s="851"/>
    </row>
    <row r="10" spans="1:6" s="174" customFormat="1" ht="15" thickBot="1" x14ac:dyDescent="0.25">
      <c r="A10" s="181" t="s">
        <v>985</v>
      </c>
      <c r="B10" s="182"/>
      <c r="C10" s="852" t="s">
        <v>986</v>
      </c>
      <c r="D10" s="852"/>
      <c r="E10" s="852"/>
      <c r="F10" s="853"/>
    </row>
    <row r="11" spans="1:6" s="174" customFormat="1" ht="14.25" customHeight="1" thickBot="1" x14ac:dyDescent="0.25">
      <c r="A11" s="840" t="s">
        <v>921</v>
      </c>
      <c r="B11" s="840"/>
      <c r="C11" s="840"/>
      <c r="D11" s="840"/>
      <c r="E11" s="840"/>
      <c r="F11" s="840"/>
    </row>
    <row r="12" spans="1:6" s="174" customFormat="1" ht="15.75" thickBot="1" x14ac:dyDescent="0.25">
      <c r="A12" s="747" t="s">
        <v>996</v>
      </c>
      <c r="B12" s="748"/>
      <c r="C12" s="748"/>
      <c r="D12" s="748"/>
      <c r="E12" s="748"/>
      <c r="F12" s="749"/>
    </row>
    <row r="13" spans="1:6" s="174" customFormat="1" ht="15" x14ac:dyDescent="0.2">
      <c r="A13" s="183" t="s">
        <v>979</v>
      </c>
      <c r="B13" s="184" t="s">
        <v>980</v>
      </c>
      <c r="C13" s="859" t="s">
        <v>168</v>
      </c>
      <c r="D13" s="859"/>
      <c r="E13" s="859"/>
      <c r="F13" s="860"/>
    </row>
    <row r="14" spans="1:6" s="174" customFormat="1" x14ac:dyDescent="0.2">
      <c r="A14" s="208" t="s">
        <v>604</v>
      </c>
      <c r="B14" s="123"/>
      <c r="C14" s="855" t="s">
        <v>211</v>
      </c>
      <c r="D14" s="855"/>
      <c r="E14" s="855"/>
      <c r="F14" s="856"/>
    </row>
    <row r="15" spans="1:6" s="174" customFormat="1" x14ac:dyDescent="0.2">
      <c r="A15" s="208" t="s">
        <v>115</v>
      </c>
      <c r="B15" s="123"/>
      <c r="C15" s="855" t="s">
        <v>210</v>
      </c>
      <c r="D15" s="855"/>
      <c r="E15" s="855"/>
      <c r="F15" s="856"/>
    </row>
    <row r="16" spans="1:6" s="174" customFormat="1" x14ac:dyDescent="0.2">
      <c r="A16" s="208" t="s">
        <v>119</v>
      </c>
      <c r="B16" s="123"/>
      <c r="C16" s="855" t="s">
        <v>210</v>
      </c>
      <c r="D16" s="855"/>
      <c r="E16" s="855"/>
      <c r="F16" s="856"/>
    </row>
    <row r="17" spans="1:6" s="174" customFormat="1" ht="15" thickBot="1" x14ac:dyDescent="0.25">
      <c r="A17" s="209" t="s">
        <v>627</v>
      </c>
      <c r="B17" s="233"/>
      <c r="C17" s="857" t="s">
        <v>211</v>
      </c>
      <c r="D17" s="857"/>
      <c r="E17" s="857"/>
      <c r="F17" s="858"/>
    </row>
    <row r="18" spans="1:6" s="174" customFormat="1" ht="14.25" customHeight="1" thickBot="1" x14ac:dyDescent="0.25">
      <c r="A18" s="832" t="s">
        <v>921</v>
      </c>
      <c r="B18" s="832"/>
      <c r="C18" s="832"/>
      <c r="D18" s="832"/>
      <c r="E18" s="832"/>
      <c r="F18" s="832"/>
    </row>
    <row r="19" spans="1:6" s="174" customFormat="1" ht="15.75" thickBot="1" x14ac:dyDescent="0.25">
      <c r="A19" s="747" t="s">
        <v>998</v>
      </c>
      <c r="B19" s="748"/>
      <c r="C19" s="748"/>
      <c r="D19" s="748"/>
      <c r="E19" s="748"/>
      <c r="F19" s="749"/>
    </row>
    <row r="20" spans="1:6" ht="30" x14ac:dyDescent="0.25">
      <c r="A20" s="169" t="s">
        <v>15</v>
      </c>
      <c r="B20" s="246" t="s">
        <v>122</v>
      </c>
      <c r="C20" s="246" t="s">
        <v>121</v>
      </c>
      <c r="D20" s="246" t="s">
        <v>207</v>
      </c>
      <c r="E20" s="246" t="s">
        <v>208</v>
      </c>
      <c r="F20" s="218" t="s">
        <v>997</v>
      </c>
    </row>
    <row r="21" spans="1:6" ht="28.5" x14ac:dyDescent="0.2">
      <c r="A21" s="247" t="s">
        <v>1109</v>
      </c>
      <c r="B21" s="16">
        <v>0.13800000000000001</v>
      </c>
      <c r="C21" s="16" t="s">
        <v>27</v>
      </c>
      <c r="D21" s="17">
        <f>B21*$B$15</f>
        <v>0</v>
      </c>
      <c r="E21" s="17">
        <f>D21*$B$17/2000</f>
        <v>0</v>
      </c>
      <c r="F21" s="50" t="s">
        <v>179</v>
      </c>
    </row>
    <row r="22" spans="1:6" ht="28.5" x14ac:dyDescent="0.2">
      <c r="A22" s="247" t="s">
        <v>1110</v>
      </c>
      <c r="B22" s="16">
        <v>0.27550000000000002</v>
      </c>
      <c r="C22" s="16" t="s">
        <v>27</v>
      </c>
      <c r="D22" s="17">
        <f>B22*$B$15</f>
        <v>0</v>
      </c>
      <c r="E22" s="17">
        <f>D22*$B$17/2000</f>
        <v>0</v>
      </c>
      <c r="F22" s="50" t="s">
        <v>179</v>
      </c>
    </row>
    <row r="23" spans="1:6" x14ac:dyDescent="0.2">
      <c r="A23" s="247" t="s">
        <v>20</v>
      </c>
      <c r="B23" s="123"/>
      <c r="C23" s="16" t="s">
        <v>34</v>
      </c>
      <c r="D23" s="17">
        <f>B23*B14/24</f>
        <v>0</v>
      </c>
      <c r="E23" s="17">
        <f>D23*$B$17/2000</f>
        <v>0</v>
      </c>
      <c r="F23" s="15" t="s">
        <v>210</v>
      </c>
    </row>
    <row r="24" spans="1:6" x14ac:dyDescent="0.2">
      <c r="A24" s="247" t="s">
        <v>39</v>
      </c>
      <c r="B24" s="244" t="s">
        <v>903</v>
      </c>
      <c r="C24" s="244" t="s">
        <v>903</v>
      </c>
      <c r="D24" s="118"/>
      <c r="E24" s="118"/>
      <c r="F24" s="15" t="s">
        <v>212</v>
      </c>
    </row>
    <row r="25" spans="1:6" x14ac:dyDescent="0.2">
      <c r="A25" s="247" t="s">
        <v>40</v>
      </c>
      <c r="B25" s="244" t="s">
        <v>903</v>
      </c>
      <c r="C25" s="244" t="s">
        <v>903</v>
      </c>
      <c r="D25" s="118"/>
      <c r="E25" s="118"/>
      <c r="F25" s="15" t="s">
        <v>212</v>
      </c>
    </row>
    <row r="26" spans="1:6" x14ac:dyDescent="0.2">
      <c r="A26" s="247" t="s">
        <v>41</v>
      </c>
      <c r="B26" s="244" t="s">
        <v>903</v>
      </c>
      <c r="C26" s="244" t="s">
        <v>903</v>
      </c>
      <c r="D26" s="118"/>
      <c r="E26" s="118"/>
      <c r="F26" s="15" t="s">
        <v>212</v>
      </c>
    </row>
    <row r="27" spans="1:6" x14ac:dyDescent="0.2">
      <c r="A27" s="247" t="s">
        <v>42</v>
      </c>
      <c r="B27" s="244" t="s">
        <v>903</v>
      </c>
      <c r="C27" s="244" t="s">
        <v>903</v>
      </c>
      <c r="D27" s="118"/>
      <c r="E27" s="118"/>
      <c r="F27" s="15" t="s">
        <v>212</v>
      </c>
    </row>
    <row r="28" spans="1:6" x14ac:dyDescent="0.2">
      <c r="A28" s="247" t="s">
        <v>43</v>
      </c>
      <c r="B28" s="244" t="s">
        <v>903</v>
      </c>
      <c r="C28" s="244" t="s">
        <v>903</v>
      </c>
      <c r="D28" s="118"/>
      <c r="E28" s="118"/>
      <c r="F28" s="15" t="s">
        <v>212</v>
      </c>
    </row>
    <row r="29" spans="1:6" x14ac:dyDescent="0.2">
      <c r="A29" s="247" t="s">
        <v>55</v>
      </c>
      <c r="B29" s="244" t="s">
        <v>903</v>
      </c>
      <c r="C29" s="244" t="s">
        <v>903</v>
      </c>
      <c r="D29" s="118"/>
      <c r="E29" s="118"/>
      <c r="F29" s="15" t="s">
        <v>212</v>
      </c>
    </row>
    <row r="30" spans="1:6" x14ac:dyDescent="0.2">
      <c r="A30" s="247" t="s">
        <v>44</v>
      </c>
      <c r="B30" s="244" t="s">
        <v>903</v>
      </c>
      <c r="C30" s="244" t="s">
        <v>903</v>
      </c>
      <c r="D30" s="118"/>
      <c r="E30" s="118"/>
      <c r="F30" s="15" t="s">
        <v>212</v>
      </c>
    </row>
    <row r="31" spans="1:6" x14ac:dyDescent="0.2">
      <c r="A31" s="247" t="s">
        <v>45</v>
      </c>
      <c r="B31" s="244" t="s">
        <v>903</v>
      </c>
      <c r="C31" s="244" t="s">
        <v>903</v>
      </c>
      <c r="D31" s="118"/>
      <c r="E31" s="118"/>
      <c r="F31" s="15" t="s">
        <v>212</v>
      </c>
    </row>
    <row r="32" spans="1:6" x14ac:dyDescent="0.2">
      <c r="A32" s="247" t="s">
        <v>46</v>
      </c>
      <c r="B32" s="244" t="s">
        <v>903</v>
      </c>
      <c r="C32" s="244" t="s">
        <v>903</v>
      </c>
      <c r="D32" s="118"/>
      <c r="E32" s="118"/>
      <c r="F32" s="15" t="s">
        <v>212</v>
      </c>
    </row>
    <row r="33" spans="1:6" x14ac:dyDescent="0.2">
      <c r="A33" s="247" t="s">
        <v>47</v>
      </c>
      <c r="B33" s="244" t="s">
        <v>903</v>
      </c>
      <c r="C33" s="244" t="s">
        <v>903</v>
      </c>
      <c r="D33" s="118"/>
      <c r="E33" s="118"/>
      <c r="F33" s="15" t="s">
        <v>212</v>
      </c>
    </row>
    <row r="34" spans="1:6" x14ac:dyDescent="0.2">
      <c r="A34" s="247" t="s">
        <v>48</v>
      </c>
      <c r="B34" s="244" t="s">
        <v>903</v>
      </c>
      <c r="C34" s="244" t="s">
        <v>903</v>
      </c>
      <c r="D34" s="118"/>
      <c r="E34" s="118"/>
      <c r="F34" s="15" t="s">
        <v>212</v>
      </c>
    </row>
    <row r="35" spans="1:6" x14ac:dyDescent="0.2">
      <c r="A35" s="247" t="s">
        <v>49</v>
      </c>
      <c r="B35" s="244" t="s">
        <v>903</v>
      </c>
      <c r="C35" s="244" t="s">
        <v>903</v>
      </c>
      <c r="D35" s="118"/>
      <c r="E35" s="118"/>
      <c r="F35" s="15" t="s">
        <v>212</v>
      </c>
    </row>
    <row r="36" spans="1:6" x14ac:dyDescent="0.2">
      <c r="A36" s="247" t="s">
        <v>50</v>
      </c>
      <c r="B36" s="244" t="s">
        <v>903</v>
      </c>
      <c r="C36" s="244" t="s">
        <v>903</v>
      </c>
      <c r="D36" s="118"/>
      <c r="E36" s="118"/>
      <c r="F36" s="15" t="s">
        <v>212</v>
      </c>
    </row>
    <row r="37" spans="1:6" x14ac:dyDescent="0.2">
      <c r="A37" s="247" t="s">
        <v>51</v>
      </c>
      <c r="B37" s="244" t="s">
        <v>903</v>
      </c>
      <c r="C37" s="244" t="s">
        <v>903</v>
      </c>
      <c r="D37" s="118"/>
      <c r="E37" s="118"/>
      <c r="F37" s="15" t="s">
        <v>212</v>
      </c>
    </row>
    <row r="38" spans="1:6" x14ac:dyDescent="0.2">
      <c r="A38" s="247" t="s">
        <v>52</v>
      </c>
      <c r="B38" s="244" t="s">
        <v>903</v>
      </c>
      <c r="C38" s="244" t="s">
        <v>903</v>
      </c>
      <c r="D38" s="118"/>
      <c r="E38" s="118"/>
      <c r="F38" s="15" t="s">
        <v>212</v>
      </c>
    </row>
    <row r="39" spans="1:6" x14ac:dyDescent="0.2">
      <c r="A39" s="247" t="s">
        <v>53</v>
      </c>
      <c r="B39" s="244" t="s">
        <v>903</v>
      </c>
      <c r="C39" s="244" t="s">
        <v>903</v>
      </c>
      <c r="D39" s="118"/>
      <c r="E39" s="118"/>
      <c r="F39" s="15" t="s">
        <v>212</v>
      </c>
    </row>
    <row r="40" spans="1:6" ht="15" thickBot="1" x14ac:dyDescent="0.25">
      <c r="A40" s="181" t="s">
        <v>54</v>
      </c>
      <c r="B40" s="245" t="s">
        <v>903</v>
      </c>
      <c r="C40" s="245" t="s">
        <v>903</v>
      </c>
      <c r="D40" s="119"/>
      <c r="E40" s="119"/>
      <c r="F40" s="98" t="s">
        <v>212</v>
      </c>
    </row>
    <row r="41" spans="1:6" ht="30.75" customHeight="1" thickBot="1" x14ac:dyDescent="0.25">
      <c r="A41" s="861" t="s">
        <v>1113</v>
      </c>
      <c r="B41" s="861"/>
      <c r="C41" s="861"/>
      <c r="D41" s="861"/>
      <c r="E41" s="861"/>
      <c r="F41" s="861"/>
    </row>
    <row r="42" spans="1:6" x14ac:dyDescent="0.2">
      <c r="A42" s="854" t="s">
        <v>768</v>
      </c>
      <c r="B42" s="854"/>
      <c r="C42" s="854"/>
      <c r="D42" s="854"/>
      <c r="E42" s="854"/>
      <c r="F42" s="854"/>
    </row>
  </sheetData>
  <sheetProtection algorithmName="SHA-512" hashValue="gyNKHEi/MTJptykk8mLkL5gQFPt64hRtYZ/oHK88DKyxQslXGlo7bsplQaaH+lFwCWvDb2iwTfgEWTXXZMkAsQ==" saltValue="rtZ7YR/si888qGGejpF4yw==" spinCount="100000" sheet="1" objects="1" scenarios="1"/>
  <mergeCells count="21">
    <mergeCell ref="A1:F1"/>
    <mergeCell ref="A2:F2"/>
    <mergeCell ref="A3:F3"/>
    <mergeCell ref="A4:F4"/>
    <mergeCell ref="A5:F5"/>
    <mergeCell ref="A42:F42"/>
    <mergeCell ref="A11:F11"/>
    <mergeCell ref="A12:F12"/>
    <mergeCell ref="C6:F6"/>
    <mergeCell ref="C7:F7"/>
    <mergeCell ref="C8:F8"/>
    <mergeCell ref="C9:F9"/>
    <mergeCell ref="C10:F10"/>
    <mergeCell ref="C14:F14"/>
    <mergeCell ref="C15:F15"/>
    <mergeCell ref="C16:F16"/>
    <mergeCell ref="C17:F17"/>
    <mergeCell ref="A18:F18"/>
    <mergeCell ref="A19:F19"/>
    <mergeCell ref="C13:F13"/>
    <mergeCell ref="A41:F41"/>
  </mergeCells>
  <dataValidations count="5">
    <dataValidation allowBlank="1" showErrorMessage="1" sqref="D24:E40" xr:uid="{00000000-0002-0000-0C00-000000000000}"/>
    <dataValidation allowBlank="1" showInputMessage="1" showErrorMessage="1" prompt="Heat flow (MMBtu/hr) Yellow Cell" sqref="B15" xr:uid="{00000000-0002-0000-0C00-000001000000}"/>
    <dataValidation type="list" allowBlank="1" showErrorMessage="1" errorTitle="Zone" error="Values allowed are: 13, 14, 15." prompt="Zone Yellow Cell" sqref="B8" xr:uid="{BC3146E9-FF03-43AA-AEC0-8C1196695013}">
      <formula1>Zones</formula1>
    </dataValidation>
    <dataValidation type="decimal" allowBlank="1" showErrorMessage="1" errorTitle="East (Meters)" error="Enter a value between 205000 and 795000 meters." prompt="East (Meters) Yellow Cell" sqref="B9" xr:uid="{89BE38B9-09C7-4322-A826-AAD0AE528EF9}">
      <formula1>205000</formula1>
      <formula2>795000</formula2>
    </dataValidation>
    <dataValidation type="decimal" allowBlank="1" showErrorMessage="1" errorTitle="North (Meters)" error="Enter a value between 2854000 and 4059000 meters." prompt="North (Meters) Yellow Cell" sqref="B10" xr:uid="{81E1C7BF-CFED-436A-9340-C5EDAB7B6568}">
      <formula1>2854000</formula1>
      <formula2>4059000</formula2>
    </dataValidation>
  </dataValidations>
  <pageMargins left="0.25" right="0.25" top="0.25" bottom="0.25" header="0.3" footer="0.3"/>
  <pageSetup scale="84" orientation="portrait" r:id="rId1"/>
  <headerFooter>
    <oddHeader>&amp;CCompressor Station RAP Application</oddHeader>
    <oddFooter>&amp;LVersion 2.0&amp;CSheet: &amp;A&amp;RPage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rgb="FFFFFFCC"/>
    <pageSetUpPr fitToPage="1"/>
  </sheetPr>
  <dimension ref="A1:O59"/>
  <sheetViews>
    <sheetView showGridLines="0" zoomScaleNormal="100" workbookViewId="0">
      <selection sqref="A1:O1"/>
    </sheetView>
  </sheetViews>
  <sheetFormatPr defaultColWidth="0" defaultRowHeight="14.25" zeroHeight="1" x14ac:dyDescent="0.2"/>
  <cols>
    <col min="1" max="1" width="35.75" style="14" customWidth="1"/>
    <col min="2" max="2" width="22.75" style="14" customWidth="1"/>
    <col min="3" max="4" width="12.625" style="14" customWidth="1"/>
    <col min="5" max="5" width="12.125" style="14" customWidth="1"/>
    <col min="6" max="6" width="6.5" style="14" customWidth="1"/>
    <col min="7" max="7" width="16.125" style="14" bestFit="1" customWidth="1"/>
    <col min="8" max="8" width="8.75" style="14" bestFit="1" customWidth="1"/>
    <col min="9" max="9" width="6.125" style="14" bestFit="1" customWidth="1"/>
    <col min="10" max="10" width="8.125" style="14" customWidth="1"/>
    <col min="11" max="11" width="13.875" style="14" bestFit="1" customWidth="1"/>
    <col min="12" max="12" width="5.375" style="14" bestFit="1" customWidth="1"/>
    <col min="13" max="13" width="8.5" style="14" bestFit="1" customWidth="1"/>
    <col min="14" max="14" width="7.5" style="14" customWidth="1"/>
    <col min="15" max="15" width="8.875" style="14" bestFit="1" customWidth="1"/>
    <col min="16" max="16384" width="36.25" style="14" hidden="1"/>
  </cols>
  <sheetData>
    <row r="1" spans="1:15" s="174" customFormat="1" ht="3.75" customHeight="1" thickBot="1" x14ac:dyDescent="0.25">
      <c r="A1" s="803" t="s">
        <v>631</v>
      </c>
      <c r="B1" s="803"/>
      <c r="C1" s="803"/>
      <c r="D1" s="803"/>
      <c r="E1" s="803"/>
      <c r="F1" s="803"/>
      <c r="G1" s="803"/>
      <c r="H1" s="803"/>
      <c r="I1" s="803"/>
      <c r="J1" s="803"/>
      <c r="K1" s="803"/>
      <c r="L1" s="803"/>
      <c r="M1" s="803"/>
      <c r="N1" s="803"/>
      <c r="O1" s="803"/>
    </row>
    <row r="2" spans="1:15" s="174" customFormat="1" ht="18.75" thickBot="1" x14ac:dyDescent="0.25">
      <c r="A2" s="800" t="s">
        <v>161</v>
      </c>
      <c r="B2" s="801"/>
      <c r="C2" s="801"/>
      <c r="D2" s="801"/>
      <c r="E2" s="801"/>
      <c r="F2" s="801"/>
      <c r="G2" s="801"/>
      <c r="H2" s="801"/>
      <c r="I2" s="801"/>
      <c r="J2" s="801"/>
      <c r="K2" s="801"/>
      <c r="L2" s="801"/>
      <c r="M2" s="801"/>
      <c r="N2" s="801"/>
      <c r="O2" s="802"/>
    </row>
    <row r="3" spans="1:15" s="174" customFormat="1" ht="74.25" customHeight="1" thickBot="1" x14ac:dyDescent="0.25">
      <c r="A3" s="872" t="s">
        <v>1084</v>
      </c>
      <c r="B3" s="873"/>
      <c r="C3" s="873"/>
      <c r="D3" s="873"/>
      <c r="E3" s="873"/>
      <c r="F3" s="873"/>
      <c r="G3" s="873"/>
      <c r="H3" s="873"/>
      <c r="I3" s="873"/>
      <c r="J3" s="873"/>
      <c r="K3" s="873"/>
      <c r="L3" s="873"/>
      <c r="M3" s="873"/>
      <c r="N3" s="873"/>
      <c r="O3" s="874"/>
    </row>
    <row r="4" spans="1:15" s="174" customFormat="1" ht="14.25" customHeight="1" thickBot="1" x14ac:dyDescent="0.25">
      <c r="A4" s="831" t="s">
        <v>921</v>
      </c>
      <c r="B4" s="831"/>
      <c r="C4" s="831"/>
      <c r="D4" s="831"/>
      <c r="E4" s="831"/>
      <c r="F4" s="831"/>
      <c r="G4" s="831"/>
      <c r="H4" s="831"/>
      <c r="I4" s="831"/>
      <c r="J4" s="831"/>
      <c r="K4" s="831"/>
      <c r="L4" s="831"/>
      <c r="M4" s="831"/>
      <c r="N4" s="831"/>
      <c r="O4" s="831"/>
    </row>
    <row r="5" spans="1:15" s="174" customFormat="1" ht="15.75" thickBot="1" x14ac:dyDescent="0.25">
      <c r="A5" s="747" t="s">
        <v>978</v>
      </c>
      <c r="B5" s="748"/>
      <c r="C5" s="748"/>
      <c r="D5" s="748"/>
      <c r="E5" s="748"/>
      <c r="F5" s="748"/>
      <c r="G5" s="748"/>
      <c r="H5" s="748"/>
      <c r="I5" s="748"/>
      <c r="J5" s="748"/>
      <c r="K5" s="748"/>
      <c r="L5" s="748"/>
      <c r="M5" s="748"/>
      <c r="N5" s="748"/>
      <c r="O5" s="749"/>
    </row>
    <row r="6" spans="1:15" s="174" customFormat="1" ht="15" x14ac:dyDescent="0.2">
      <c r="A6" s="175" t="s">
        <v>979</v>
      </c>
      <c r="B6" s="176" t="s">
        <v>980</v>
      </c>
      <c r="C6" s="794" t="s">
        <v>981</v>
      </c>
      <c r="D6" s="794"/>
      <c r="E6" s="794"/>
      <c r="F6" s="794"/>
      <c r="G6" s="794"/>
      <c r="H6" s="794"/>
      <c r="I6" s="794"/>
      <c r="J6" s="794"/>
      <c r="K6" s="794"/>
      <c r="L6" s="794"/>
      <c r="M6" s="794"/>
      <c r="N6" s="794"/>
      <c r="O6" s="795"/>
    </row>
    <row r="7" spans="1:15" s="174" customFormat="1" x14ac:dyDescent="0.2">
      <c r="A7" s="177" t="s">
        <v>1</v>
      </c>
      <c r="B7" s="178" t="s">
        <v>223</v>
      </c>
      <c r="C7" s="848" t="s">
        <v>116</v>
      </c>
      <c r="D7" s="848"/>
      <c r="E7" s="848"/>
      <c r="F7" s="848"/>
      <c r="G7" s="848"/>
      <c r="H7" s="848"/>
      <c r="I7" s="848"/>
      <c r="J7" s="848"/>
      <c r="K7" s="848"/>
      <c r="L7" s="848"/>
      <c r="M7" s="848"/>
      <c r="N7" s="848"/>
      <c r="O7" s="849"/>
    </row>
    <row r="8" spans="1:15" s="174" customFormat="1" x14ac:dyDescent="0.2">
      <c r="A8" s="177" t="s">
        <v>10</v>
      </c>
      <c r="B8" s="179"/>
      <c r="C8" s="850" t="s">
        <v>982</v>
      </c>
      <c r="D8" s="850"/>
      <c r="E8" s="850"/>
      <c r="F8" s="850"/>
      <c r="G8" s="850"/>
      <c r="H8" s="850"/>
      <c r="I8" s="850"/>
      <c r="J8" s="850"/>
      <c r="K8" s="850"/>
      <c r="L8" s="850"/>
      <c r="M8" s="850"/>
      <c r="N8" s="850"/>
      <c r="O8" s="851"/>
    </row>
    <row r="9" spans="1:15" s="174" customFormat="1" x14ac:dyDescent="0.2">
      <c r="A9" s="177" t="s">
        <v>983</v>
      </c>
      <c r="B9" s="180"/>
      <c r="C9" s="850" t="s">
        <v>984</v>
      </c>
      <c r="D9" s="850"/>
      <c r="E9" s="850"/>
      <c r="F9" s="850"/>
      <c r="G9" s="850"/>
      <c r="H9" s="850"/>
      <c r="I9" s="850"/>
      <c r="J9" s="850"/>
      <c r="K9" s="850"/>
      <c r="L9" s="850"/>
      <c r="M9" s="850"/>
      <c r="N9" s="850"/>
      <c r="O9" s="851"/>
    </row>
    <row r="10" spans="1:15" s="174" customFormat="1" ht="15" thickBot="1" x14ac:dyDescent="0.25">
      <c r="A10" s="181" t="s">
        <v>985</v>
      </c>
      <c r="B10" s="182"/>
      <c r="C10" s="852" t="s">
        <v>986</v>
      </c>
      <c r="D10" s="852"/>
      <c r="E10" s="852"/>
      <c r="F10" s="852"/>
      <c r="G10" s="852"/>
      <c r="H10" s="852"/>
      <c r="I10" s="852"/>
      <c r="J10" s="852"/>
      <c r="K10" s="852"/>
      <c r="L10" s="852"/>
      <c r="M10" s="852"/>
      <c r="N10" s="852"/>
      <c r="O10" s="853"/>
    </row>
    <row r="11" spans="1:15" s="174" customFormat="1" ht="14.25" customHeight="1" thickBot="1" x14ac:dyDescent="0.25">
      <c r="A11" s="831" t="s">
        <v>921</v>
      </c>
      <c r="B11" s="831"/>
      <c r="C11" s="831"/>
      <c r="D11" s="831"/>
      <c r="E11" s="831"/>
      <c r="F11" s="831"/>
      <c r="G11" s="831"/>
      <c r="H11" s="831"/>
      <c r="I11" s="831"/>
      <c r="J11" s="831"/>
      <c r="K11" s="831"/>
      <c r="L11" s="831"/>
      <c r="M11" s="831"/>
      <c r="N11" s="831"/>
      <c r="O11" s="831"/>
    </row>
    <row r="12" spans="1:15" s="174" customFormat="1" ht="15.75" thickBot="1" x14ac:dyDescent="0.25">
      <c r="A12" s="747" t="s">
        <v>996</v>
      </c>
      <c r="B12" s="748"/>
      <c r="C12" s="748"/>
      <c r="D12" s="748"/>
      <c r="E12" s="748"/>
      <c r="F12" s="748"/>
      <c r="G12" s="748"/>
      <c r="H12" s="748"/>
      <c r="I12" s="748"/>
      <c r="J12" s="748"/>
      <c r="K12" s="748"/>
      <c r="L12" s="748"/>
      <c r="M12" s="748"/>
      <c r="N12" s="748"/>
      <c r="O12" s="749"/>
    </row>
    <row r="13" spans="1:15" s="174" customFormat="1" ht="15" x14ac:dyDescent="0.2">
      <c r="A13" s="183" t="s">
        <v>979</v>
      </c>
      <c r="B13" s="184" t="s">
        <v>980</v>
      </c>
      <c r="C13" s="859" t="s">
        <v>993</v>
      </c>
      <c r="D13" s="859"/>
      <c r="E13" s="859"/>
      <c r="F13" s="859"/>
      <c r="G13" s="859"/>
      <c r="H13" s="859"/>
      <c r="I13" s="859"/>
      <c r="J13" s="859"/>
      <c r="K13" s="859"/>
      <c r="L13" s="859"/>
      <c r="M13" s="859"/>
      <c r="N13" s="859"/>
      <c r="O13" s="860"/>
    </row>
    <row r="14" spans="1:15" x14ac:dyDescent="0.2">
      <c r="A14" s="247" t="s">
        <v>162</v>
      </c>
      <c r="B14" s="123"/>
      <c r="C14" s="833" t="s">
        <v>116</v>
      </c>
      <c r="D14" s="833"/>
      <c r="E14" s="833"/>
      <c r="F14" s="833"/>
      <c r="G14" s="833"/>
      <c r="H14" s="833"/>
      <c r="I14" s="833"/>
      <c r="J14" s="833"/>
      <c r="K14" s="833"/>
      <c r="L14" s="833"/>
      <c r="M14" s="833"/>
      <c r="N14" s="833"/>
      <c r="O14" s="834"/>
    </row>
    <row r="15" spans="1:15" x14ac:dyDescent="0.2">
      <c r="A15" s="247" t="s">
        <v>605</v>
      </c>
      <c r="B15" s="123"/>
      <c r="C15" s="833" t="s">
        <v>116</v>
      </c>
      <c r="D15" s="833"/>
      <c r="E15" s="833"/>
      <c r="F15" s="833"/>
      <c r="G15" s="833"/>
      <c r="H15" s="833"/>
      <c r="I15" s="833"/>
      <c r="J15" s="833"/>
      <c r="K15" s="833"/>
      <c r="L15" s="833"/>
      <c r="M15" s="833"/>
      <c r="N15" s="833"/>
      <c r="O15" s="834"/>
    </row>
    <row r="16" spans="1:15" x14ac:dyDescent="0.2">
      <c r="A16" s="247" t="s">
        <v>537</v>
      </c>
      <c r="B16" s="30">
        <v>1</v>
      </c>
      <c r="C16" s="833" t="s">
        <v>560</v>
      </c>
      <c r="D16" s="833"/>
      <c r="E16" s="833"/>
      <c r="F16" s="833"/>
      <c r="G16" s="833"/>
      <c r="H16" s="833"/>
      <c r="I16" s="833"/>
      <c r="J16" s="833"/>
      <c r="K16" s="833"/>
      <c r="L16" s="833"/>
      <c r="M16" s="833"/>
      <c r="N16" s="833"/>
      <c r="O16" s="834"/>
    </row>
    <row r="17" spans="1:15" x14ac:dyDescent="0.2">
      <c r="A17" s="247" t="s">
        <v>628</v>
      </c>
      <c r="B17" s="125"/>
      <c r="C17" s="868">
        <v>1</v>
      </c>
      <c r="D17" s="868"/>
      <c r="E17" s="868"/>
      <c r="F17" s="868"/>
      <c r="G17" s="868"/>
      <c r="H17" s="868"/>
      <c r="I17" s="868"/>
      <c r="J17" s="868"/>
      <c r="K17" s="868"/>
      <c r="L17" s="868"/>
      <c r="M17" s="868"/>
      <c r="N17" s="868"/>
      <c r="O17" s="869"/>
    </row>
    <row r="18" spans="1:15" x14ac:dyDescent="0.2">
      <c r="A18" s="247" t="s">
        <v>606</v>
      </c>
      <c r="B18" s="126"/>
      <c r="C18" s="870" t="s">
        <v>116</v>
      </c>
      <c r="D18" s="870"/>
      <c r="E18" s="870"/>
      <c r="F18" s="870"/>
      <c r="G18" s="870"/>
      <c r="H18" s="870"/>
      <c r="I18" s="870"/>
      <c r="J18" s="870"/>
      <c r="K18" s="870"/>
      <c r="L18" s="870"/>
      <c r="M18" s="870"/>
      <c r="N18" s="870"/>
      <c r="O18" s="871"/>
    </row>
    <row r="19" spans="1:15" x14ac:dyDescent="0.2">
      <c r="A19" s="247" t="s">
        <v>163</v>
      </c>
      <c r="B19" s="16">
        <v>379.4</v>
      </c>
      <c r="C19" s="833">
        <v>379.4</v>
      </c>
      <c r="D19" s="833"/>
      <c r="E19" s="833"/>
      <c r="F19" s="833"/>
      <c r="G19" s="833"/>
      <c r="H19" s="833"/>
      <c r="I19" s="833"/>
      <c r="J19" s="833"/>
      <c r="K19" s="833"/>
      <c r="L19" s="833"/>
      <c r="M19" s="833"/>
      <c r="N19" s="833"/>
      <c r="O19" s="834"/>
    </row>
    <row r="20" spans="1:15" x14ac:dyDescent="0.2">
      <c r="A20" s="247" t="s">
        <v>587</v>
      </c>
      <c r="B20" s="118"/>
      <c r="C20" s="833" t="s">
        <v>588</v>
      </c>
      <c r="D20" s="833"/>
      <c r="E20" s="833"/>
      <c r="F20" s="833"/>
      <c r="G20" s="833"/>
      <c r="H20" s="833"/>
      <c r="I20" s="833"/>
      <c r="J20" s="833"/>
      <c r="K20" s="833"/>
      <c r="L20" s="833"/>
      <c r="M20" s="833"/>
      <c r="N20" s="833"/>
      <c r="O20" s="834"/>
    </row>
    <row r="21" spans="1:15" ht="15" thickBot="1" x14ac:dyDescent="0.25">
      <c r="A21" s="181" t="s">
        <v>134</v>
      </c>
      <c r="B21" s="31">
        <f>'PI-1-Compressor'!F85</f>
        <v>0</v>
      </c>
      <c r="C21" s="835" t="str">
        <f>'PI-1-Compressor'!E85 &amp; " engines"</f>
        <v>Select County engines</v>
      </c>
      <c r="D21" s="835"/>
      <c r="E21" s="835"/>
      <c r="F21" s="835"/>
      <c r="G21" s="835"/>
      <c r="H21" s="835"/>
      <c r="I21" s="835"/>
      <c r="J21" s="835"/>
      <c r="K21" s="835"/>
      <c r="L21" s="835"/>
      <c r="M21" s="835"/>
      <c r="N21" s="835"/>
      <c r="O21" s="836"/>
    </row>
    <row r="22" spans="1:15" ht="15" thickBot="1" x14ac:dyDescent="0.25">
      <c r="A22" s="831" t="s">
        <v>921</v>
      </c>
      <c r="B22" s="831"/>
      <c r="C22" s="831"/>
      <c r="D22" s="831"/>
      <c r="E22" s="831"/>
      <c r="F22" s="831"/>
      <c r="G22" s="831"/>
      <c r="H22" s="831"/>
      <c r="I22" s="831"/>
      <c r="J22" s="831"/>
      <c r="K22" s="831"/>
      <c r="L22" s="831"/>
      <c r="M22" s="831"/>
      <c r="N22" s="831"/>
      <c r="O22" s="831"/>
    </row>
    <row r="23" spans="1:15" s="174" customFormat="1" ht="15.75" thickBot="1" x14ac:dyDescent="0.25">
      <c r="A23" s="747" t="s">
        <v>998</v>
      </c>
      <c r="B23" s="748"/>
      <c r="C23" s="748"/>
      <c r="D23" s="748"/>
      <c r="E23" s="748"/>
      <c r="F23" s="748"/>
      <c r="G23" s="748"/>
      <c r="H23" s="748"/>
      <c r="I23" s="748"/>
      <c r="J23" s="748"/>
      <c r="K23" s="748"/>
      <c r="L23" s="748"/>
      <c r="M23" s="748"/>
      <c r="N23" s="748"/>
      <c r="O23" s="749"/>
    </row>
    <row r="24" spans="1:15" s="174" customFormat="1" ht="15.75" thickBot="1" x14ac:dyDescent="0.25">
      <c r="A24" s="879" t="s">
        <v>1112</v>
      </c>
      <c r="B24" s="880"/>
      <c r="C24" s="880"/>
      <c r="D24" s="880"/>
      <c r="E24" s="880"/>
      <c r="F24" s="880"/>
      <c r="G24" s="880"/>
      <c r="H24" s="880"/>
      <c r="I24" s="880"/>
      <c r="J24" s="880"/>
      <c r="K24" s="880"/>
      <c r="L24" s="880"/>
      <c r="M24" s="881"/>
      <c r="N24" s="358"/>
      <c r="O24" s="359"/>
    </row>
    <row r="25" spans="1:15" ht="28.5" customHeight="1" x14ac:dyDescent="0.25">
      <c r="A25" s="169" t="s">
        <v>15</v>
      </c>
      <c r="B25" s="246" t="s">
        <v>122</v>
      </c>
      <c r="C25" s="246" t="s">
        <v>121</v>
      </c>
      <c r="D25" s="246" t="s">
        <v>16</v>
      </c>
      <c r="E25" s="246" t="s">
        <v>17</v>
      </c>
      <c r="F25" s="846" t="s">
        <v>197</v>
      </c>
      <c r="G25" s="846"/>
      <c r="H25" s="846"/>
      <c r="I25" s="846"/>
      <c r="J25" s="846"/>
      <c r="K25" s="846"/>
      <c r="L25" s="846"/>
      <c r="M25" s="846"/>
      <c r="N25" s="846"/>
      <c r="O25" s="847"/>
    </row>
    <row r="26" spans="1:15" x14ac:dyDescent="0.2">
      <c r="A26" s="247" t="s">
        <v>126</v>
      </c>
      <c r="B26" s="16">
        <v>0.13800000000000001</v>
      </c>
      <c r="C26" s="16" t="s">
        <v>27</v>
      </c>
      <c r="D26" s="17">
        <f>B26*$B$18*$B$14/1000*$B$21</f>
        <v>0</v>
      </c>
      <c r="E26" s="17">
        <f>D26*$B$20*$B$21/2000</f>
        <v>0</v>
      </c>
      <c r="F26" s="875" t="s">
        <v>179</v>
      </c>
      <c r="G26" s="875"/>
      <c r="H26" s="875"/>
      <c r="I26" s="875"/>
      <c r="J26" s="875"/>
      <c r="K26" s="875"/>
      <c r="L26" s="875"/>
      <c r="M26" s="875"/>
      <c r="N26" s="875"/>
      <c r="O26" s="876"/>
    </row>
    <row r="27" spans="1:15" ht="15" thickBot="1" x14ac:dyDescent="0.25">
      <c r="A27" s="181" t="s">
        <v>18</v>
      </c>
      <c r="B27" s="18">
        <v>0.27550000000000002</v>
      </c>
      <c r="C27" s="18" t="s">
        <v>27</v>
      </c>
      <c r="D27" s="19">
        <f>B27*$B$18*$B$14/1000*$B$21</f>
        <v>0</v>
      </c>
      <c r="E27" s="19">
        <f>D27*$B$20*$B$21/2000</f>
        <v>0</v>
      </c>
      <c r="F27" s="877" t="s">
        <v>179</v>
      </c>
      <c r="G27" s="877"/>
      <c r="H27" s="877"/>
      <c r="I27" s="877"/>
      <c r="J27" s="877"/>
      <c r="K27" s="877"/>
      <c r="L27" s="877"/>
      <c r="M27" s="877"/>
      <c r="N27" s="877"/>
      <c r="O27" s="878"/>
    </row>
    <row r="28" spans="1:15" ht="15" thickBot="1" x14ac:dyDescent="0.25">
      <c r="A28" s="831" t="s">
        <v>921</v>
      </c>
      <c r="B28" s="831"/>
      <c r="C28" s="831"/>
      <c r="D28" s="831"/>
      <c r="E28" s="831"/>
      <c r="F28" s="831"/>
      <c r="G28" s="831"/>
      <c r="H28" s="831"/>
      <c r="I28" s="831"/>
      <c r="J28" s="831"/>
      <c r="K28" s="831"/>
      <c r="L28" s="831"/>
      <c r="M28" s="831"/>
      <c r="N28" s="831"/>
      <c r="O28" s="831"/>
    </row>
    <row r="29" spans="1:15" ht="30" customHeight="1" x14ac:dyDescent="0.25">
      <c r="A29" s="169" t="s">
        <v>15</v>
      </c>
      <c r="B29" s="184" t="s">
        <v>529</v>
      </c>
      <c r="C29" s="246" t="s">
        <v>207</v>
      </c>
      <c r="D29" s="769" t="s">
        <v>208</v>
      </c>
      <c r="E29" s="769"/>
      <c r="F29" s="769"/>
      <c r="G29" s="769"/>
      <c r="H29" s="769"/>
      <c r="I29" s="769"/>
      <c r="J29" s="769"/>
      <c r="K29" s="769"/>
      <c r="L29" s="769"/>
      <c r="M29" s="769"/>
      <c r="N29" s="769"/>
      <c r="O29" s="865"/>
    </row>
    <row r="30" spans="1:15" x14ac:dyDescent="0.2">
      <c r="A30" s="247" t="s">
        <v>20</v>
      </c>
      <c r="B30" s="5" t="s">
        <v>116</v>
      </c>
      <c r="C30" s="17">
        <f>N54</f>
        <v>0</v>
      </c>
      <c r="D30" s="866">
        <f>J57</f>
        <v>0</v>
      </c>
      <c r="E30" s="866"/>
      <c r="F30" s="866"/>
      <c r="G30" s="866"/>
      <c r="H30" s="866"/>
      <c r="I30" s="866"/>
      <c r="J30" s="866"/>
      <c r="K30" s="866"/>
      <c r="L30" s="866"/>
      <c r="M30" s="866"/>
      <c r="N30" s="866"/>
      <c r="O30" s="867"/>
    </row>
    <row r="31" spans="1:15" x14ac:dyDescent="0.2">
      <c r="A31" s="248" t="s">
        <v>39</v>
      </c>
      <c r="B31" s="89">
        <f>Fugitives!B33</f>
        <v>0</v>
      </c>
      <c r="C31" s="83">
        <f>B31*C30</f>
        <v>0</v>
      </c>
      <c r="D31" s="882">
        <f>B31*J57</f>
        <v>0</v>
      </c>
      <c r="E31" s="882"/>
      <c r="F31" s="882"/>
      <c r="G31" s="882"/>
      <c r="H31" s="882"/>
      <c r="I31" s="882"/>
      <c r="J31" s="882"/>
      <c r="K31" s="882"/>
      <c r="L31" s="882"/>
      <c r="M31" s="882"/>
      <c r="N31" s="882"/>
      <c r="O31" s="883"/>
    </row>
    <row r="32" spans="1:15" x14ac:dyDescent="0.2">
      <c r="A32" s="248" t="s">
        <v>40</v>
      </c>
      <c r="B32" s="89">
        <f>Fugitives!B34</f>
        <v>0</v>
      </c>
      <c r="C32" s="83">
        <f>B32*L51</f>
        <v>0</v>
      </c>
      <c r="D32" s="882">
        <f>B32*J57</f>
        <v>0</v>
      </c>
      <c r="E32" s="882"/>
      <c r="F32" s="882"/>
      <c r="G32" s="882"/>
      <c r="H32" s="882"/>
      <c r="I32" s="882"/>
      <c r="J32" s="882"/>
      <c r="K32" s="882"/>
      <c r="L32" s="882"/>
      <c r="M32" s="882"/>
      <c r="N32" s="882"/>
      <c r="O32" s="883"/>
    </row>
    <row r="33" spans="1:15" x14ac:dyDescent="0.2">
      <c r="A33" s="248" t="s">
        <v>41</v>
      </c>
      <c r="B33" s="89">
        <f>Fugitives!B35</f>
        <v>0</v>
      </c>
      <c r="C33" s="83">
        <f>B34*L51</f>
        <v>0</v>
      </c>
      <c r="D33" s="882">
        <f>B33*J57</f>
        <v>0</v>
      </c>
      <c r="E33" s="882"/>
      <c r="F33" s="882"/>
      <c r="G33" s="882"/>
      <c r="H33" s="882"/>
      <c r="I33" s="882"/>
      <c r="J33" s="882"/>
      <c r="K33" s="882"/>
      <c r="L33" s="882"/>
      <c r="M33" s="882"/>
      <c r="N33" s="882"/>
      <c r="O33" s="883"/>
    </row>
    <row r="34" spans="1:15" x14ac:dyDescent="0.2">
      <c r="A34" s="248" t="s">
        <v>42</v>
      </c>
      <c r="B34" s="89">
        <f>Fugitives!B36</f>
        <v>0</v>
      </c>
      <c r="C34" s="83">
        <f>B34*L51</f>
        <v>0</v>
      </c>
      <c r="D34" s="882">
        <f>B34*J57</f>
        <v>0</v>
      </c>
      <c r="E34" s="882"/>
      <c r="F34" s="882"/>
      <c r="G34" s="882"/>
      <c r="H34" s="882"/>
      <c r="I34" s="882"/>
      <c r="J34" s="882"/>
      <c r="K34" s="882"/>
      <c r="L34" s="882"/>
      <c r="M34" s="882"/>
      <c r="N34" s="882"/>
      <c r="O34" s="883"/>
    </row>
    <row r="35" spans="1:15" x14ac:dyDescent="0.2">
      <c r="A35" s="248" t="s">
        <v>43</v>
      </c>
      <c r="B35" s="89">
        <f>Fugitives!B37</f>
        <v>0</v>
      </c>
      <c r="C35" s="83">
        <f>B35*L51</f>
        <v>0</v>
      </c>
      <c r="D35" s="882">
        <f>B35*J57</f>
        <v>0</v>
      </c>
      <c r="E35" s="882"/>
      <c r="F35" s="882"/>
      <c r="G35" s="882"/>
      <c r="H35" s="882"/>
      <c r="I35" s="882"/>
      <c r="J35" s="882"/>
      <c r="K35" s="882"/>
      <c r="L35" s="882"/>
      <c r="M35" s="882"/>
      <c r="N35" s="882"/>
      <c r="O35" s="883"/>
    </row>
    <row r="36" spans="1:15" x14ac:dyDescent="0.2">
      <c r="A36" s="248" t="s">
        <v>55</v>
      </c>
      <c r="B36" s="89">
        <f>Fugitives!B38</f>
        <v>0</v>
      </c>
      <c r="C36" s="83">
        <f>B36*L51</f>
        <v>0</v>
      </c>
      <c r="D36" s="882">
        <f>B36*J57</f>
        <v>0</v>
      </c>
      <c r="E36" s="882"/>
      <c r="F36" s="882"/>
      <c r="G36" s="882"/>
      <c r="H36" s="882"/>
      <c r="I36" s="882"/>
      <c r="J36" s="882"/>
      <c r="K36" s="882"/>
      <c r="L36" s="882"/>
      <c r="M36" s="882"/>
      <c r="N36" s="882"/>
      <c r="O36" s="883"/>
    </row>
    <row r="37" spans="1:15" x14ac:dyDescent="0.2">
      <c r="A37" s="248" t="s">
        <v>44</v>
      </c>
      <c r="B37" s="89">
        <f>Fugitives!B39</f>
        <v>0</v>
      </c>
      <c r="C37" s="83">
        <f>B37*L51</f>
        <v>0</v>
      </c>
      <c r="D37" s="882">
        <f>B37*J57</f>
        <v>0</v>
      </c>
      <c r="E37" s="882"/>
      <c r="F37" s="882"/>
      <c r="G37" s="882"/>
      <c r="H37" s="882"/>
      <c r="I37" s="882"/>
      <c r="J37" s="882"/>
      <c r="K37" s="882"/>
      <c r="L37" s="882"/>
      <c r="M37" s="882"/>
      <c r="N37" s="882"/>
      <c r="O37" s="883"/>
    </row>
    <row r="38" spans="1:15" x14ac:dyDescent="0.2">
      <c r="A38" s="248" t="s">
        <v>45</v>
      </c>
      <c r="B38" s="89">
        <f>Fugitives!B40</f>
        <v>0</v>
      </c>
      <c r="C38" s="83">
        <f>B38*L51</f>
        <v>0</v>
      </c>
      <c r="D38" s="882">
        <f>B38*J57</f>
        <v>0</v>
      </c>
      <c r="E38" s="882"/>
      <c r="F38" s="882"/>
      <c r="G38" s="882"/>
      <c r="H38" s="882"/>
      <c r="I38" s="882"/>
      <c r="J38" s="882"/>
      <c r="K38" s="882"/>
      <c r="L38" s="882"/>
      <c r="M38" s="882"/>
      <c r="N38" s="882"/>
      <c r="O38" s="883"/>
    </row>
    <row r="39" spans="1:15" x14ac:dyDescent="0.2">
      <c r="A39" s="248" t="s">
        <v>46</v>
      </c>
      <c r="B39" s="89">
        <f>Fugitives!B41</f>
        <v>0</v>
      </c>
      <c r="C39" s="83">
        <f>B39*L51</f>
        <v>0</v>
      </c>
      <c r="D39" s="882">
        <f>B39*J57</f>
        <v>0</v>
      </c>
      <c r="E39" s="882"/>
      <c r="F39" s="882"/>
      <c r="G39" s="882"/>
      <c r="H39" s="882"/>
      <c r="I39" s="882"/>
      <c r="J39" s="882"/>
      <c r="K39" s="882"/>
      <c r="L39" s="882"/>
      <c r="M39" s="882"/>
      <c r="N39" s="882"/>
      <c r="O39" s="883"/>
    </row>
    <row r="40" spans="1:15" x14ac:dyDescent="0.2">
      <c r="A40" s="248" t="s">
        <v>47</v>
      </c>
      <c r="B40" s="89">
        <f>Fugitives!B42</f>
        <v>0</v>
      </c>
      <c r="C40" s="83">
        <f>B40*L51</f>
        <v>0</v>
      </c>
      <c r="D40" s="882">
        <f>B40*J57</f>
        <v>0</v>
      </c>
      <c r="E40" s="882"/>
      <c r="F40" s="882"/>
      <c r="G40" s="882"/>
      <c r="H40" s="882"/>
      <c r="I40" s="882"/>
      <c r="J40" s="882"/>
      <c r="K40" s="882"/>
      <c r="L40" s="882"/>
      <c r="M40" s="882"/>
      <c r="N40" s="882"/>
      <c r="O40" s="883"/>
    </row>
    <row r="41" spans="1:15" x14ac:dyDescent="0.2">
      <c r="A41" s="248" t="s">
        <v>48</v>
      </c>
      <c r="B41" s="89">
        <f>Fugitives!B43</f>
        <v>0</v>
      </c>
      <c r="C41" s="83">
        <f>B41*L51</f>
        <v>0</v>
      </c>
      <c r="D41" s="882">
        <f>B41*J57</f>
        <v>0</v>
      </c>
      <c r="E41" s="882"/>
      <c r="F41" s="882"/>
      <c r="G41" s="882"/>
      <c r="H41" s="882"/>
      <c r="I41" s="882"/>
      <c r="J41" s="882"/>
      <c r="K41" s="882"/>
      <c r="L41" s="882"/>
      <c r="M41" s="882"/>
      <c r="N41" s="882"/>
      <c r="O41" s="883"/>
    </row>
    <row r="42" spans="1:15" x14ac:dyDescent="0.2">
      <c r="A42" s="248" t="s">
        <v>49</v>
      </c>
      <c r="B42" s="89">
        <f>Fugitives!B44</f>
        <v>0</v>
      </c>
      <c r="C42" s="83">
        <f>B42*L51</f>
        <v>0</v>
      </c>
      <c r="D42" s="882">
        <f>B42*J57</f>
        <v>0</v>
      </c>
      <c r="E42" s="882"/>
      <c r="F42" s="882"/>
      <c r="G42" s="882"/>
      <c r="H42" s="882"/>
      <c r="I42" s="882"/>
      <c r="J42" s="882"/>
      <c r="K42" s="882"/>
      <c r="L42" s="882"/>
      <c r="M42" s="882"/>
      <c r="N42" s="882"/>
      <c r="O42" s="883"/>
    </row>
    <row r="43" spans="1:15" x14ac:dyDescent="0.2">
      <c r="A43" s="248" t="s">
        <v>50</v>
      </c>
      <c r="B43" s="89">
        <f>Fugitives!B45</f>
        <v>0</v>
      </c>
      <c r="C43" s="83">
        <f>B43*L51</f>
        <v>0</v>
      </c>
      <c r="D43" s="882">
        <f>B43*J57</f>
        <v>0</v>
      </c>
      <c r="E43" s="882"/>
      <c r="F43" s="882"/>
      <c r="G43" s="882"/>
      <c r="H43" s="882"/>
      <c r="I43" s="882"/>
      <c r="J43" s="882"/>
      <c r="K43" s="882"/>
      <c r="L43" s="882"/>
      <c r="M43" s="882"/>
      <c r="N43" s="882"/>
      <c r="O43" s="883"/>
    </row>
    <row r="44" spans="1:15" x14ac:dyDescent="0.2">
      <c r="A44" s="248" t="s">
        <v>51</v>
      </c>
      <c r="B44" s="89">
        <f>Fugitives!B46</f>
        <v>0</v>
      </c>
      <c r="C44" s="83">
        <f>B44*L51</f>
        <v>0</v>
      </c>
      <c r="D44" s="882">
        <f>B44*J57</f>
        <v>0</v>
      </c>
      <c r="E44" s="882"/>
      <c r="F44" s="882"/>
      <c r="G44" s="882"/>
      <c r="H44" s="882"/>
      <c r="I44" s="882"/>
      <c r="J44" s="882"/>
      <c r="K44" s="882"/>
      <c r="L44" s="882"/>
      <c r="M44" s="882"/>
      <c r="N44" s="882"/>
      <c r="O44" s="883"/>
    </row>
    <row r="45" spans="1:15" x14ac:dyDescent="0.2">
      <c r="A45" s="248" t="s">
        <v>52</v>
      </c>
      <c r="B45" s="89">
        <f>Fugitives!B47</f>
        <v>0</v>
      </c>
      <c r="C45" s="83">
        <f>B45*L51</f>
        <v>0</v>
      </c>
      <c r="D45" s="882">
        <f>B45*J57</f>
        <v>0</v>
      </c>
      <c r="E45" s="882"/>
      <c r="F45" s="882"/>
      <c r="G45" s="882"/>
      <c r="H45" s="882"/>
      <c r="I45" s="882"/>
      <c r="J45" s="882"/>
      <c r="K45" s="882"/>
      <c r="L45" s="882"/>
      <c r="M45" s="882"/>
      <c r="N45" s="882"/>
      <c r="O45" s="883"/>
    </row>
    <row r="46" spans="1:15" x14ac:dyDescent="0.2">
      <c r="A46" s="248" t="s">
        <v>53</v>
      </c>
      <c r="B46" s="89">
        <f>Fugitives!B48</f>
        <v>0</v>
      </c>
      <c r="C46" s="83">
        <f>B46*L51</f>
        <v>0</v>
      </c>
      <c r="D46" s="882">
        <f>B46*J57</f>
        <v>0</v>
      </c>
      <c r="E46" s="882"/>
      <c r="F46" s="882"/>
      <c r="G46" s="882"/>
      <c r="H46" s="882"/>
      <c r="I46" s="882"/>
      <c r="J46" s="882"/>
      <c r="K46" s="882"/>
      <c r="L46" s="882"/>
      <c r="M46" s="882"/>
      <c r="N46" s="882"/>
      <c r="O46" s="883"/>
    </row>
    <row r="47" spans="1:15" ht="15" thickBot="1" x14ac:dyDescent="0.25">
      <c r="A47" s="249" t="s">
        <v>54</v>
      </c>
      <c r="B47" s="86">
        <f>Fugitives!B49</f>
        <v>0</v>
      </c>
      <c r="C47" s="85">
        <f>B47*L51</f>
        <v>0</v>
      </c>
      <c r="D47" s="885">
        <f>B47*J57</f>
        <v>0</v>
      </c>
      <c r="E47" s="885"/>
      <c r="F47" s="885"/>
      <c r="G47" s="885"/>
      <c r="H47" s="885"/>
      <c r="I47" s="885"/>
      <c r="J47" s="885"/>
      <c r="K47" s="885"/>
      <c r="L47" s="885"/>
      <c r="M47" s="885"/>
      <c r="N47" s="885"/>
      <c r="O47" s="886"/>
    </row>
    <row r="48" spans="1:15" ht="15" x14ac:dyDescent="0.25">
      <c r="A48" s="884" t="s">
        <v>532</v>
      </c>
      <c r="B48" s="884"/>
      <c r="C48" s="884"/>
      <c r="D48" s="884"/>
      <c r="E48" s="884"/>
      <c r="F48" s="884"/>
      <c r="G48" s="884"/>
      <c r="H48" s="884"/>
      <c r="I48" s="884"/>
      <c r="J48" s="884"/>
      <c r="K48" s="884"/>
      <c r="L48" s="884"/>
      <c r="M48" s="884"/>
      <c r="N48" s="884"/>
      <c r="O48" s="884"/>
    </row>
    <row r="49" spans="1:15" ht="15" thickBot="1" x14ac:dyDescent="0.25">
      <c r="A49" s="831" t="s">
        <v>921</v>
      </c>
      <c r="B49" s="831"/>
      <c r="C49" s="831"/>
      <c r="D49" s="831"/>
      <c r="E49" s="831"/>
      <c r="F49" s="831"/>
      <c r="G49" s="831"/>
      <c r="H49" s="831"/>
      <c r="I49" s="831"/>
      <c r="J49" s="831"/>
      <c r="K49" s="831"/>
      <c r="L49" s="831"/>
      <c r="M49" s="831"/>
      <c r="N49" s="831"/>
      <c r="O49" s="831"/>
    </row>
    <row r="50" spans="1:15" ht="15.75" thickBot="1" x14ac:dyDescent="0.25">
      <c r="A50" s="747" t="s">
        <v>1013</v>
      </c>
      <c r="B50" s="748"/>
      <c r="C50" s="748"/>
      <c r="D50" s="748"/>
      <c r="E50" s="748"/>
      <c r="F50" s="748"/>
      <c r="G50" s="748"/>
      <c r="H50" s="748"/>
      <c r="I50" s="748"/>
      <c r="J50" s="748"/>
      <c r="K50" s="748"/>
      <c r="L50" s="748"/>
      <c r="M50" s="748"/>
      <c r="N50" s="748"/>
      <c r="O50" s="749"/>
    </row>
    <row r="51" spans="1:15" ht="15" x14ac:dyDescent="0.25">
      <c r="A51" s="21" t="s">
        <v>149</v>
      </c>
      <c r="B51" s="40">
        <f>B26</f>
        <v>0.13800000000000001</v>
      </c>
      <c r="C51" s="45" t="s">
        <v>84</v>
      </c>
      <c r="D51" s="44">
        <f>B18</f>
        <v>0</v>
      </c>
      <c r="E51" s="45" t="s">
        <v>150</v>
      </c>
      <c r="F51" s="40">
        <f>B14</f>
        <v>0</v>
      </c>
      <c r="G51" s="45" t="s">
        <v>127</v>
      </c>
      <c r="H51" s="40"/>
      <c r="I51" s="45" t="s">
        <v>151</v>
      </c>
      <c r="J51" s="40">
        <f>B21</f>
        <v>0</v>
      </c>
      <c r="K51" s="40" t="s">
        <v>152</v>
      </c>
      <c r="L51" s="69">
        <f>B51*D51*F51/H52*J51</f>
        <v>0</v>
      </c>
      <c r="M51" s="887" t="s">
        <v>153</v>
      </c>
      <c r="N51" s="887"/>
      <c r="O51" s="888"/>
    </row>
    <row r="52" spans="1:15" ht="15" thickBot="1" x14ac:dyDescent="0.25">
      <c r="A52" s="35"/>
      <c r="B52" s="70"/>
      <c r="C52" s="37" t="s">
        <v>150</v>
      </c>
      <c r="D52" s="38"/>
      <c r="E52" s="37" t="s">
        <v>151</v>
      </c>
      <c r="F52" s="38"/>
      <c r="G52" s="37" t="s">
        <v>141</v>
      </c>
      <c r="H52" s="71">
        <v>1000</v>
      </c>
      <c r="I52" s="37" t="s">
        <v>127</v>
      </c>
      <c r="J52" s="38"/>
      <c r="K52" s="38" t="s">
        <v>87</v>
      </c>
      <c r="L52" s="38"/>
      <c r="M52" s="889"/>
      <c r="N52" s="889"/>
      <c r="O52" s="890"/>
    </row>
    <row r="53" spans="1:15" ht="15" thickBot="1" x14ac:dyDescent="0.25">
      <c r="A53" s="831" t="s">
        <v>921</v>
      </c>
      <c r="B53" s="831"/>
      <c r="C53" s="831"/>
      <c r="D53" s="831"/>
      <c r="E53" s="831"/>
      <c r="F53" s="831"/>
      <c r="G53" s="831"/>
      <c r="H53" s="831"/>
      <c r="I53" s="831"/>
      <c r="J53" s="831"/>
      <c r="K53" s="831"/>
      <c r="L53" s="831"/>
      <c r="M53" s="831"/>
      <c r="N53" s="831"/>
      <c r="O53" s="831"/>
    </row>
    <row r="54" spans="1:15" ht="15" x14ac:dyDescent="0.25">
      <c r="A54" s="21" t="s">
        <v>128</v>
      </c>
      <c r="B54" s="40">
        <f>B14</f>
        <v>0</v>
      </c>
      <c r="C54" s="45" t="s">
        <v>127</v>
      </c>
      <c r="D54" s="40">
        <v>1000</v>
      </c>
      <c r="E54" s="45" t="s">
        <v>130</v>
      </c>
      <c r="F54" s="72">
        <f>B16*B21</f>
        <v>0</v>
      </c>
      <c r="G54" s="45" t="s">
        <v>129</v>
      </c>
      <c r="H54" s="40"/>
      <c r="I54" s="45" t="s">
        <v>82</v>
      </c>
      <c r="J54" s="73">
        <f>B17</f>
        <v>0</v>
      </c>
      <c r="K54" s="40" t="s">
        <v>131</v>
      </c>
      <c r="L54" s="40">
        <f>B15</f>
        <v>0</v>
      </c>
      <c r="M54" s="40" t="s">
        <v>132</v>
      </c>
      <c r="N54" s="132">
        <f>B54*D54*F54/H55*J54*L54</f>
        <v>0</v>
      </c>
      <c r="O54" s="22" t="s">
        <v>133</v>
      </c>
    </row>
    <row r="55" spans="1:15" ht="15" thickBot="1" x14ac:dyDescent="0.25">
      <c r="A55" s="35"/>
      <c r="B55" s="38"/>
      <c r="C55" s="37" t="s">
        <v>129</v>
      </c>
      <c r="D55" s="38"/>
      <c r="E55" s="37" t="s">
        <v>127</v>
      </c>
      <c r="F55" s="38"/>
      <c r="G55" s="37" t="s">
        <v>87</v>
      </c>
      <c r="H55" s="38">
        <f>B19</f>
        <v>379.4</v>
      </c>
      <c r="I55" s="37" t="s">
        <v>130</v>
      </c>
      <c r="J55" s="38"/>
      <c r="K55" s="38"/>
      <c r="L55" s="38"/>
      <c r="M55" s="38" t="s">
        <v>82</v>
      </c>
      <c r="N55" s="38"/>
      <c r="O55" s="39"/>
    </row>
    <row r="56" spans="1:15" ht="15" thickBot="1" x14ac:dyDescent="0.25">
      <c r="A56" s="831" t="s">
        <v>921</v>
      </c>
      <c r="B56" s="831"/>
      <c r="C56" s="831"/>
      <c r="D56" s="831"/>
      <c r="E56" s="831"/>
      <c r="F56" s="831"/>
      <c r="G56" s="831"/>
      <c r="H56" s="831"/>
      <c r="I56" s="831"/>
      <c r="J56" s="831"/>
      <c r="K56" s="831"/>
      <c r="L56" s="831"/>
      <c r="M56" s="831"/>
      <c r="N56" s="831"/>
      <c r="O56" s="831"/>
    </row>
    <row r="57" spans="1:15" ht="15" x14ac:dyDescent="0.25">
      <c r="A57" s="21" t="s">
        <v>135</v>
      </c>
      <c r="B57" s="62">
        <f>N54</f>
        <v>0</v>
      </c>
      <c r="C57" s="45" t="s">
        <v>136</v>
      </c>
      <c r="D57" s="40">
        <f>B20</f>
        <v>0</v>
      </c>
      <c r="E57" s="45" t="s">
        <v>139</v>
      </c>
      <c r="F57" s="40">
        <f>B21</f>
        <v>0</v>
      </c>
      <c r="G57" s="45" t="s">
        <v>138</v>
      </c>
      <c r="H57" s="40"/>
      <c r="I57" s="40" t="s">
        <v>93</v>
      </c>
      <c r="J57" s="74">
        <f>IFERROR(B57/B58*D57*F57/H58,0)</f>
        <v>0</v>
      </c>
      <c r="K57" s="887" t="s">
        <v>142</v>
      </c>
      <c r="L57" s="887"/>
      <c r="M57" s="887"/>
      <c r="N57" s="887"/>
      <c r="O57" s="888"/>
    </row>
    <row r="58" spans="1:15" ht="15" thickBot="1" x14ac:dyDescent="0.25">
      <c r="A58" s="35"/>
      <c r="B58" s="36">
        <f>B16*B21</f>
        <v>0</v>
      </c>
      <c r="C58" s="37" t="s">
        <v>141</v>
      </c>
      <c r="D58" s="38"/>
      <c r="E58" s="37" t="s">
        <v>137</v>
      </c>
      <c r="F58" s="38"/>
      <c r="G58" s="37"/>
      <c r="H58" s="38">
        <v>2000</v>
      </c>
      <c r="I58" s="38" t="s">
        <v>140</v>
      </c>
      <c r="J58" s="38"/>
      <c r="K58" s="889"/>
      <c r="L58" s="889"/>
      <c r="M58" s="889"/>
      <c r="N58" s="889"/>
      <c r="O58" s="890"/>
    </row>
    <row r="59" spans="1:15" x14ac:dyDescent="0.2">
      <c r="A59" s="831" t="s">
        <v>768</v>
      </c>
      <c r="B59" s="831"/>
      <c r="C59" s="831"/>
      <c r="D59" s="831"/>
      <c r="E59" s="831"/>
      <c r="F59" s="831"/>
      <c r="G59" s="831"/>
      <c r="H59" s="831"/>
      <c r="I59" s="831"/>
      <c r="J59" s="831"/>
      <c r="K59" s="831"/>
      <c r="L59" s="831"/>
      <c r="M59" s="831"/>
      <c r="N59" s="831"/>
      <c r="O59" s="831"/>
    </row>
  </sheetData>
  <sheetProtection algorithmName="SHA-512" hashValue="bMB2G7i9pViGtYefxenEFyUB8KT3Qmg3wvzC0ds2KF/zObh+LnZ/eDuLseDrfUX8e94ViR+hpPM+b8Myo8VvQA==" saltValue="B2+iC9cdmVFuUB/+0xRrqg==" spinCount="100000" sheet="1" objects="1" scenarios="1"/>
  <mergeCells count="57">
    <mergeCell ref="A50:O50"/>
    <mergeCell ref="M51:O51"/>
    <mergeCell ref="D40:O40"/>
    <mergeCell ref="A59:O59"/>
    <mergeCell ref="C8:O8"/>
    <mergeCell ref="C9:O9"/>
    <mergeCell ref="C10:O10"/>
    <mergeCell ref="K57:O57"/>
    <mergeCell ref="K58:O58"/>
    <mergeCell ref="A53:O53"/>
    <mergeCell ref="A56:O56"/>
    <mergeCell ref="M52:O52"/>
    <mergeCell ref="D41:O41"/>
    <mergeCell ref="D42:O42"/>
    <mergeCell ref="D43:O43"/>
    <mergeCell ref="D44:O44"/>
    <mergeCell ref="D31:O31"/>
    <mergeCell ref="D32:O32"/>
    <mergeCell ref="D33:O33"/>
    <mergeCell ref="A48:O48"/>
    <mergeCell ref="A49:O49"/>
    <mergeCell ref="D45:O45"/>
    <mergeCell ref="D46:O46"/>
    <mergeCell ref="D47:O47"/>
    <mergeCell ref="D39:O39"/>
    <mergeCell ref="D34:O34"/>
    <mergeCell ref="D35:O35"/>
    <mergeCell ref="D36:O36"/>
    <mergeCell ref="D37:O37"/>
    <mergeCell ref="D38:O38"/>
    <mergeCell ref="A28:O28"/>
    <mergeCell ref="A23:O23"/>
    <mergeCell ref="F25:O25"/>
    <mergeCell ref="F26:O26"/>
    <mergeCell ref="F27:O27"/>
    <mergeCell ref="A24:M24"/>
    <mergeCell ref="A1:O1"/>
    <mergeCell ref="A2:O2"/>
    <mergeCell ref="A3:O3"/>
    <mergeCell ref="A4:O4"/>
    <mergeCell ref="A5:O5"/>
    <mergeCell ref="C6:O6"/>
    <mergeCell ref="C7:O7"/>
    <mergeCell ref="D29:O29"/>
    <mergeCell ref="D30:O30"/>
    <mergeCell ref="C19:O19"/>
    <mergeCell ref="C13:O13"/>
    <mergeCell ref="A11:O11"/>
    <mergeCell ref="A12:O12"/>
    <mergeCell ref="C14:O14"/>
    <mergeCell ref="C15:O15"/>
    <mergeCell ref="C16:O16"/>
    <mergeCell ref="C17:O17"/>
    <mergeCell ref="C18:O18"/>
    <mergeCell ref="C20:O20"/>
    <mergeCell ref="C21:O21"/>
    <mergeCell ref="A22:O22"/>
  </mergeCells>
  <dataValidations count="7">
    <dataValidation allowBlank="1" showErrorMessage="1" prompt="Molecular Weight of VOC (lb/lb-mol)  Yellow Cell" sqref="B18 B15" xr:uid="{00000000-0002-0000-0D00-000000000000}"/>
    <dataValidation allowBlank="1" showErrorMessage="1" prompt="Ethylbenzene Uncontrolled lb/hr Yellow Cell" sqref="B14" xr:uid="{00000000-0002-0000-0D00-000002000000}"/>
    <dataValidation type="decimal" allowBlank="1" showErrorMessage="1" errorTitle="North (Meters)" error="Enter a value between 2854000 and 4059000 meters." prompt="North (Meters) Yellow Cell" sqref="B10" xr:uid="{42FB2257-C1B6-498E-B8A0-2F4312CE4A75}">
      <formula1>2854000</formula1>
      <formula2>4059000</formula2>
    </dataValidation>
    <dataValidation type="decimal" allowBlank="1" showErrorMessage="1" errorTitle="East (Meters)" error="Enter a value between 205000 and 795000 meters." prompt="East (Meters) Yellow Cell" sqref="B9" xr:uid="{9EF91A4D-9DD1-459E-883B-0273A2643776}">
      <formula1>205000</formula1>
      <formula2>795000</formula2>
    </dataValidation>
    <dataValidation type="list" allowBlank="1" showErrorMessage="1" errorTitle="Zone" error="Values allowed are: 13, 14, 15." prompt="Zone Yellow Cell" sqref="B8" xr:uid="{DA5ABA70-FB88-4763-9E33-EAF2F7A2A7CB}">
      <formula1>Zones</formula1>
    </dataValidation>
    <dataValidation type="decimal" operator="lessThanOrEqual" allowBlank="1" showErrorMessage="1" prompt="Molecular Weight of VOC (lb/lb-mol)  Yellow Cell" sqref="B17" xr:uid="{98B0636F-0884-4E76-980F-64D797D8C158}">
      <formula1>100</formula1>
    </dataValidation>
    <dataValidation type="decimal" operator="lessThanOrEqual" allowBlank="1" showErrorMessage="1" prompt="Molecular Weight of VOC (lb/lb-mol)  Yellow Cell" sqref="B20" xr:uid="{B16DBEED-CBA9-486F-96AC-9C7B0C7DD05B}">
      <formula1>12</formula1>
    </dataValidation>
  </dataValidations>
  <pageMargins left="0.25" right="0.25" top="0.25" bottom="0.25" header="0.3" footer="0.3"/>
  <pageSetup scale="50" orientation="portrait" r:id="rId1"/>
  <headerFooter>
    <oddHeader>&amp;CCompressor Station RAP Application</oddHeader>
    <oddFooter>&amp;LVersion 2.0&amp;CSheet: &amp;A&amp;RPage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rgb="FFFFFFCC"/>
    <pageSetUpPr fitToPage="1"/>
  </sheetPr>
  <dimension ref="A1:K112"/>
  <sheetViews>
    <sheetView showGridLines="0" zoomScaleNormal="100" workbookViewId="0">
      <selection sqref="A1:I1"/>
    </sheetView>
  </sheetViews>
  <sheetFormatPr defaultColWidth="0" defaultRowHeight="14.25" zeroHeight="1" x14ac:dyDescent="0.2"/>
  <cols>
    <col min="1" max="1" width="46.375" style="14" customWidth="1"/>
    <col min="2" max="2" width="14.5" style="14" bestFit="1" customWidth="1"/>
    <col min="3" max="3" width="16" style="14" customWidth="1"/>
    <col min="4" max="4" width="12.375" style="14" customWidth="1"/>
    <col min="5" max="5" width="12.25" style="14" customWidth="1"/>
    <col min="6" max="6" width="15.125" style="14" bestFit="1" customWidth="1"/>
    <col min="7" max="7" width="13.25" style="14" bestFit="1" customWidth="1"/>
    <col min="8" max="8" width="6.75" style="14" customWidth="1"/>
    <col min="9" max="9" width="19.5" style="14" bestFit="1" customWidth="1"/>
    <col min="10" max="10" width="9" style="14" hidden="1" customWidth="1"/>
    <col min="11" max="11" width="13.75" style="14" hidden="1" customWidth="1"/>
    <col min="12" max="16384" width="9" style="14" hidden="1"/>
  </cols>
  <sheetData>
    <row r="1" spans="1:9" s="174" customFormat="1" ht="3.75" customHeight="1" thickBot="1" x14ac:dyDescent="0.25">
      <c r="A1" s="803" t="s">
        <v>631</v>
      </c>
      <c r="B1" s="803"/>
      <c r="C1" s="803"/>
      <c r="D1" s="803"/>
      <c r="E1" s="803"/>
      <c r="F1" s="803"/>
      <c r="G1" s="803"/>
      <c r="H1" s="803"/>
      <c r="I1" s="803"/>
    </row>
    <row r="2" spans="1:9" s="174" customFormat="1" ht="18.75" thickBot="1" x14ac:dyDescent="0.25">
      <c r="A2" s="822" t="s">
        <v>8</v>
      </c>
      <c r="B2" s="823"/>
      <c r="C2" s="823"/>
      <c r="D2" s="823"/>
      <c r="E2" s="823"/>
      <c r="F2" s="823"/>
      <c r="G2" s="823"/>
      <c r="H2" s="823"/>
      <c r="I2" s="824"/>
    </row>
    <row r="3" spans="1:9" s="174" customFormat="1" ht="89.25" customHeight="1" thickBot="1" x14ac:dyDescent="0.25">
      <c r="A3" s="825" t="s">
        <v>1119</v>
      </c>
      <c r="B3" s="863"/>
      <c r="C3" s="863"/>
      <c r="D3" s="863"/>
      <c r="E3" s="863"/>
      <c r="F3" s="863"/>
      <c r="G3" s="863"/>
      <c r="H3" s="863"/>
      <c r="I3" s="864"/>
    </row>
    <row r="4" spans="1:9" s="174" customFormat="1" ht="14.25" customHeight="1" thickBot="1" x14ac:dyDescent="0.25">
      <c r="A4" s="793" t="s">
        <v>921</v>
      </c>
      <c r="B4" s="793"/>
      <c r="C4" s="793"/>
      <c r="D4" s="793"/>
      <c r="E4" s="793"/>
      <c r="F4" s="793"/>
      <c r="G4" s="793"/>
      <c r="H4" s="793"/>
      <c r="I4" s="793"/>
    </row>
    <row r="5" spans="1:9" s="174" customFormat="1" ht="15.75" thickBot="1" x14ac:dyDescent="0.25">
      <c r="A5" s="828" t="s">
        <v>978</v>
      </c>
      <c r="B5" s="829"/>
      <c r="C5" s="829"/>
      <c r="D5" s="829"/>
      <c r="E5" s="829"/>
      <c r="F5" s="829"/>
      <c r="G5" s="829"/>
      <c r="H5" s="829"/>
      <c r="I5" s="830"/>
    </row>
    <row r="6" spans="1:9" s="174" customFormat="1" ht="15" x14ac:dyDescent="0.2">
      <c r="A6" s="175" t="s">
        <v>979</v>
      </c>
      <c r="B6" s="176" t="s">
        <v>980</v>
      </c>
      <c r="C6" s="794" t="s">
        <v>981</v>
      </c>
      <c r="D6" s="794"/>
      <c r="E6" s="794"/>
      <c r="F6" s="794"/>
      <c r="G6" s="794"/>
      <c r="H6" s="794"/>
      <c r="I6" s="795"/>
    </row>
    <row r="7" spans="1:9" s="174" customFormat="1" x14ac:dyDescent="0.2">
      <c r="A7" s="177" t="s">
        <v>1</v>
      </c>
      <c r="B7" s="178" t="s">
        <v>223</v>
      </c>
      <c r="C7" s="776" t="s">
        <v>116</v>
      </c>
      <c r="D7" s="776"/>
      <c r="E7" s="776"/>
      <c r="F7" s="776"/>
      <c r="G7" s="776"/>
      <c r="H7" s="776"/>
      <c r="I7" s="777"/>
    </row>
    <row r="8" spans="1:9" s="174" customFormat="1" x14ac:dyDescent="0.2">
      <c r="A8" s="177" t="s">
        <v>10</v>
      </c>
      <c r="B8" s="179"/>
      <c r="C8" s="796" t="s">
        <v>982</v>
      </c>
      <c r="D8" s="796"/>
      <c r="E8" s="796"/>
      <c r="F8" s="796"/>
      <c r="G8" s="796"/>
      <c r="H8" s="796"/>
      <c r="I8" s="797"/>
    </row>
    <row r="9" spans="1:9" s="174" customFormat="1" x14ac:dyDescent="0.2">
      <c r="A9" s="177" t="s">
        <v>983</v>
      </c>
      <c r="B9" s="180"/>
      <c r="C9" s="796" t="s">
        <v>984</v>
      </c>
      <c r="D9" s="796"/>
      <c r="E9" s="796"/>
      <c r="F9" s="796"/>
      <c r="G9" s="796"/>
      <c r="H9" s="796"/>
      <c r="I9" s="797"/>
    </row>
    <row r="10" spans="1:9" s="174" customFormat="1" ht="15" thickBot="1" x14ac:dyDescent="0.25">
      <c r="A10" s="181" t="s">
        <v>985</v>
      </c>
      <c r="B10" s="182"/>
      <c r="C10" s="798" t="s">
        <v>986</v>
      </c>
      <c r="D10" s="798"/>
      <c r="E10" s="798"/>
      <c r="F10" s="798"/>
      <c r="G10" s="798"/>
      <c r="H10" s="798"/>
      <c r="I10" s="799"/>
    </row>
    <row r="11" spans="1:9" s="174" customFormat="1" ht="14.25" customHeight="1" thickBot="1" x14ac:dyDescent="0.25">
      <c r="A11" s="793" t="s">
        <v>921</v>
      </c>
      <c r="B11" s="793"/>
      <c r="C11" s="793"/>
      <c r="D11" s="793"/>
      <c r="E11" s="793"/>
      <c r="F11" s="793"/>
      <c r="G11" s="793"/>
      <c r="H11" s="793"/>
      <c r="I11" s="793"/>
    </row>
    <row r="12" spans="1:9" s="174" customFormat="1" ht="15.75" thickBot="1" x14ac:dyDescent="0.25">
      <c r="A12" s="747" t="s">
        <v>987</v>
      </c>
      <c r="B12" s="748"/>
      <c r="C12" s="748"/>
      <c r="D12" s="748"/>
      <c r="E12" s="748"/>
      <c r="F12" s="748"/>
      <c r="G12" s="748"/>
      <c r="H12" s="748"/>
      <c r="I12" s="749"/>
    </row>
    <row r="13" spans="1:9" s="174" customFormat="1" ht="15" x14ac:dyDescent="0.2">
      <c r="A13" s="183" t="s">
        <v>979</v>
      </c>
      <c r="B13" s="184" t="s">
        <v>980</v>
      </c>
      <c r="C13" s="782" t="s">
        <v>988</v>
      </c>
      <c r="D13" s="782"/>
      <c r="E13" s="782"/>
      <c r="F13" s="782"/>
      <c r="G13" s="782"/>
      <c r="H13" s="782"/>
      <c r="I13" s="783"/>
    </row>
    <row r="14" spans="1:9" s="174" customFormat="1" ht="15" thickBot="1" x14ac:dyDescent="0.25">
      <c r="A14" s="230" t="s">
        <v>989</v>
      </c>
      <c r="B14" s="188"/>
      <c r="C14" s="877" t="s">
        <v>584</v>
      </c>
      <c r="D14" s="877"/>
      <c r="E14" s="877"/>
      <c r="F14" s="877"/>
      <c r="G14" s="877"/>
      <c r="H14" s="877"/>
      <c r="I14" s="878"/>
    </row>
    <row r="15" spans="1:9" s="174" customFormat="1" ht="14.25" customHeight="1" thickBot="1" x14ac:dyDescent="0.25">
      <c r="A15" s="793" t="s">
        <v>921</v>
      </c>
      <c r="B15" s="793"/>
      <c r="C15" s="793"/>
      <c r="D15" s="793"/>
      <c r="E15" s="793"/>
      <c r="F15" s="793"/>
      <c r="G15" s="793"/>
      <c r="H15" s="793"/>
      <c r="I15" s="793"/>
    </row>
    <row r="16" spans="1:9" s="174" customFormat="1" ht="15.75" thickBot="1" x14ac:dyDescent="0.25">
      <c r="A16" s="747" t="s">
        <v>1030</v>
      </c>
      <c r="B16" s="748"/>
      <c r="C16" s="748"/>
      <c r="D16" s="748"/>
      <c r="E16" s="748"/>
      <c r="F16" s="748"/>
      <c r="G16" s="748"/>
      <c r="H16" s="748"/>
      <c r="I16" s="749"/>
    </row>
    <row r="17" spans="1:9" s="174" customFormat="1" ht="15" x14ac:dyDescent="0.2">
      <c r="A17" s="183" t="s">
        <v>979</v>
      </c>
      <c r="B17" s="782" t="s">
        <v>980</v>
      </c>
      <c r="C17" s="782"/>
      <c r="D17" s="782"/>
      <c r="E17" s="782"/>
      <c r="F17" s="782"/>
      <c r="G17" s="782"/>
      <c r="H17" s="782"/>
      <c r="I17" s="783"/>
    </row>
    <row r="18" spans="1:9" s="174" customFormat="1" x14ac:dyDescent="0.2">
      <c r="A18" s="290" t="s">
        <v>143</v>
      </c>
      <c r="B18" s="833" t="s">
        <v>144</v>
      </c>
      <c r="C18" s="833"/>
      <c r="D18" s="833"/>
      <c r="E18" s="833"/>
      <c r="F18" s="833"/>
      <c r="G18" s="833"/>
      <c r="H18" s="833"/>
      <c r="I18" s="834"/>
    </row>
    <row r="19" spans="1:9" s="174" customFormat="1" x14ac:dyDescent="0.2">
      <c r="A19" s="290" t="s">
        <v>178</v>
      </c>
      <c r="B19" s="833">
        <v>2</v>
      </c>
      <c r="C19" s="833"/>
      <c r="D19" s="833"/>
      <c r="E19" s="833"/>
      <c r="F19" s="833"/>
      <c r="G19" s="833"/>
      <c r="H19" s="833"/>
      <c r="I19" s="834"/>
    </row>
    <row r="20" spans="1:9" s="174" customFormat="1" x14ac:dyDescent="0.2">
      <c r="A20" s="290" t="s">
        <v>606</v>
      </c>
      <c r="B20" s="527"/>
      <c r="C20" s="527"/>
      <c r="D20" s="527"/>
      <c r="E20" s="527"/>
      <c r="F20" s="527"/>
      <c r="G20" s="527"/>
      <c r="H20" s="527"/>
      <c r="I20" s="528"/>
    </row>
    <row r="21" spans="1:9" s="174" customFormat="1" x14ac:dyDescent="0.2">
      <c r="A21" s="290" t="s">
        <v>607</v>
      </c>
      <c r="B21" s="527"/>
      <c r="C21" s="527"/>
      <c r="D21" s="527"/>
      <c r="E21" s="527"/>
      <c r="F21" s="527"/>
      <c r="G21" s="527"/>
      <c r="H21" s="527"/>
      <c r="I21" s="528"/>
    </row>
    <row r="22" spans="1:9" s="174" customFormat="1" x14ac:dyDescent="0.2">
      <c r="A22" s="290" t="s">
        <v>608</v>
      </c>
      <c r="B22" s="898">
        <v>2</v>
      </c>
      <c r="C22" s="898"/>
      <c r="D22" s="898"/>
      <c r="E22" s="898"/>
      <c r="F22" s="898"/>
      <c r="G22" s="898"/>
      <c r="H22" s="898"/>
      <c r="I22" s="899"/>
    </row>
    <row r="23" spans="1:9" s="174" customFormat="1" ht="15" thickBot="1" x14ac:dyDescent="0.25">
      <c r="A23" s="288" t="s">
        <v>609</v>
      </c>
      <c r="B23" s="900">
        <v>2</v>
      </c>
      <c r="C23" s="900"/>
      <c r="D23" s="900"/>
      <c r="E23" s="900"/>
      <c r="F23" s="900"/>
      <c r="G23" s="900"/>
      <c r="H23" s="900"/>
      <c r="I23" s="901"/>
    </row>
    <row r="24" spans="1:9" s="174" customFormat="1" ht="14.25" customHeight="1" thickBot="1" x14ac:dyDescent="0.25">
      <c r="A24" s="793" t="s">
        <v>921</v>
      </c>
      <c r="B24" s="793"/>
      <c r="C24" s="793"/>
      <c r="D24" s="793"/>
      <c r="E24" s="793"/>
      <c r="F24" s="793"/>
      <c r="G24" s="793"/>
      <c r="H24" s="793"/>
      <c r="I24" s="793"/>
    </row>
    <row r="25" spans="1:9" s="174" customFormat="1" ht="15.75" thickBot="1" x14ac:dyDescent="0.25">
      <c r="A25" s="747" t="s">
        <v>1031</v>
      </c>
      <c r="B25" s="748"/>
      <c r="C25" s="748"/>
      <c r="D25" s="748"/>
      <c r="E25" s="748"/>
      <c r="F25" s="748"/>
      <c r="G25" s="748"/>
      <c r="H25" s="748"/>
      <c r="I25" s="749"/>
    </row>
    <row r="26" spans="1:9" ht="30" x14ac:dyDescent="0.25">
      <c r="A26" s="169" t="s">
        <v>15</v>
      </c>
      <c r="B26" s="217" t="s">
        <v>122</v>
      </c>
      <c r="C26" s="217" t="s">
        <v>121</v>
      </c>
      <c r="D26" s="217" t="s">
        <v>207</v>
      </c>
      <c r="E26" s="217" t="s">
        <v>208</v>
      </c>
      <c r="F26" s="769" t="s">
        <v>197</v>
      </c>
      <c r="G26" s="769"/>
      <c r="H26" s="769"/>
      <c r="I26" s="865"/>
    </row>
    <row r="27" spans="1:9" ht="28.5" customHeight="1" x14ac:dyDescent="0.2">
      <c r="A27" s="247" t="s">
        <v>126</v>
      </c>
      <c r="B27" s="16">
        <v>0.13800000000000001</v>
      </c>
      <c r="C27" s="16" t="s">
        <v>27</v>
      </c>
      <c r="D27" s="42">
        <f>B27*$B$21</f>
        <v>0</v>
      </c>
      <c r="E27" s="42">
        <f>D27*$B$23/2000</f>
        <v>0</v>
      </c>
      <c r="F27" s="891" t="s">
        <v>179</v>
      </c>
      <c r="G27" s="891"/>
      <c r="H27" s="891"/>
      <c r="I27" s="892"/>
    </row>
    <row r="28" spans="1:9" ht="28.5" customHeight="1" x14ac:dyDescent="0.2">
      <c r="A28" s="247" t="s">
        <v>18</v>
      </c>
      <c r="B28" s="16">
        <v>0.27550000000000002</v>
      </c>
      <c r="C28" s="16" t="s">
        <v>27</v>
      </c>
      <c r="D28" s="42">
        <f>B28*$B$21</f>
        <v>0</v>
      </c>
      <c r="E28" s="17">
        <f>D28*$B$23/2000</f>
        <v>0</v>
      </c>
      <c r="F28" s="891" t="s">
        <v>179</v>
      </c>
      <c r="G28" s="891"/>
      <c r="H28" s="891"/>
      <c r="I28" s="892"/>
    </row>
    <row r="29" spans="1:9" x14ac:dyDescent="0.2">
      <c r="A29" s="247" t="s">
        <v>20</v>
      </c>
      <c r="B29" s="16" t="s">
        <v>116</v>
      </c>
      <c r="C29" s="16" t="s">
        <v>116</v>
      </c>
      <c r="D29" s="17">
        <f>IF(AND(ISBLANK(B20),ISBLANK(B21),ISBLANK(#REF!)),0,H33)</f>
        <v>1.0542962572482868E-2</v>
      </c>
      <c r="E29" s="17">
        <f>D29*$B$23/2000</f>
        <v>1.0542962572482867E-5</v>
      </c>
      <c r="F29" s="891" t="s">
        <v>116</v>
      </c>
      <c r="G29" s="891"/>
      <c r="H29" s="891"/>
      <c r="I29" s="892"/>
    </row>
    <row r="30" spans="1:9" ht="29.25" customHeight="1" thickBot="1" x14ac:dyDescent="0.25">
      <c r="A30" s="181" t="s">
        <v>23</v>
      </c>
      <c r="B30" s="18">
        <v>2000</v>
      </c>
      <c r="C30" s="18" t="s">
        <v>629</v>
      </c>
      <c r="D30" s="43">
        <f>IFERROR(B30/B20*64/32*B21/7000,0)</f>
        <v>0</v>
      </c>
      <c r="E30" s="43">
        <f>D30*$B$23/2000</f>
        <v>0</v>
      </c>
      <c r="F30" s="893" t="s">
        <v>176</v>
      </c>
      <c r="G30" s="893"/>
      <c r="H30" s="893"/>
      <c r="I30" s="894"/>
    </row>
    <row r="31" spans="1:9" ht="15" thickBot="1" x14ac:dyDescent="0.25">
      <c r="A31" s="793" t="s">
        <v>921</v>
      </c>
      <c r="B31" s="793"/>
      <c r="C31" s="793"/>
      <c r="D31" s="793"/>
      <c r="E31" s="793"/>
      <c r="F31" s="793"/>
      <c r="G31" s="793"/>
      <c r="H31" s="793"/>
      <c r="I31" s="793"/>
    </row>
    <row r="32" spans="1:9" ht="15.75" thickBot="1" x14ac:dyDescent="0.3">
      <c r="A32" s="895" t="s">
        <v>1032</v>
      </c>
      <c r="B32" s="896"/>
      <c r="C32" s="896"/>
      <c r="D32" s="896"/>
      <c r="E32" s="896"/>
      <c r="F32" s="896"/>
      <c r="G32" s="896"/>
      <c r="H32" s="896"/>
      <c r="I32" s="897"/>
    </row>
    <row r="33" spans="1:9" x14ac:dyDescent="0.2">
      <c r="A33" s="33" t="s">
        <v>167</v>
      </c>
      <c r="B33" s="44">
        <f>B22</f>
        <v>2</v>
      </c>
      <c r="C33" s="45" t="s">
        <v>130</v>
      </c>
      <c r="D33" s="40"/>
      <c r="E33" s="45" t="s">
        <v>82</v>
      </c>
      <c r="F33" s="40">
        <f>B19</f>
        <v>2</v>
      </c>
      <c r="G33" s="40" t="s">
        <v>146</v>
      </c>
      <c r="H33" s="34">
        <f>B33/D34*F33</f>
        <v>1.0542962572482868E-2</v>
      </c>
      <c r="I33" s="22" t="s">
        <v>147</v>
      </c>
    </row>
    <row r="34" spans="1:9" ht="15" thickBot="1" x14ac:dyDescent="0.25">
      <c r="A34" s="35"/>
      <c r="B34" s="38"/>
      <c r="C34" s="37" t="s">
        <v>87</v>
      </c>
      <c r="D34" s="38">
        <f>Blowdown!B19</f>
        <v>379.4</v>
      </c>
      <c r="E34" s="37" t="s">
        <v>130</v>
      </c>
      <c r="F34" s="38"/>
      <c r="G34" s="38" t="s">
        <v>145</v>
      </c>
      <c r="H34" s="38"/>
      <c r="I34" s="39"/>
    </row>
    <row r="35" spans="1:9" ht="15" thickBot="1" x14ac:dyDescent="0.25">
      <c r="A35" s="789" t="s">
        <v>921</v>
      </c>
      <c r="B35" s="789"/>
      <c r="C35" s="789"/>
      <c r="D35" s="789"/>
      <c r="E35" s="789"/>
      <c r="F35" s="789"/>
      <c r="G35" s="789"/>
      <c r="H35" s="789"/>
      <c r="I35" s="789"/>
    </row>
    <row r="36" spans="1:9" ht="15.75" thickBot="1" x14ac:dyDescent="0.3">
      <c r="A36" s="438" t="s">
        <v>1033</v>
      </c>
      <c r="B36" s="439"/>
      <c r="C36" s="439"/>
      <c r="D36" s="439"/>
      <c r="E36" s="439"/>
      <c r="F36" s="439"/>
      <c r="G36" s="439"/>
      <c r="H36" s="439"/>
      <c r="I36" s="440"/>
    </row>
    <row r="37" spans="1:9" ht="15" x14ac:dyDescent="0.25">
      <c r="A37" s="169" t="s">
        <v>15</v>
      </c>
      <c r="B37" s="170" t="s">
        <v>148</v>
      </c>
      <c r="C37" s="252" t="s">
        <v>16</v>
      </c>
      <c r="D37" s="252" t="s">
        <v>17</v>
      </c>
      <c r="E37" s="246" t="s">
        <v>196</v>
      </c>
      <c r="F37" s="769" t="s">
        <v>213</v>
      </c>
      <c r="G37" s="769"/>
      <c r="H37" s="769"/>
      <c r="I37" s="865"/>
    </row>
    <row r="38" spans="1:9" x14ac:dyDescent="0.2">
      <c r="A38" s="247" t="s">
        <v>126</v>
      </c>
      <c r="B38" s="16" t="s">
        <v>116</v>
      </c>
      <c r="C38" s="83">
        <f>'Oil Tank1'!D30+Dehydrator!D21+Blowdown!D26+Flare!D27+'Oil Tank2'!D30</f>
        <v>0</v>
      </c>
      <c r="D38" s="83">
        <f>'Oil Tank1'!E30+Dehydrator!E21+Blowdown!E26+Flare!E27+'Oil Tank2'!E30</f>
        <v>0</v>
      </c>
      <c r="E38" s="83">
        <v>3.9249999999999998</v>
      </c>
      <c r="F38" s="866">
        <f>E38*8760/2000</f>
        <v>17.191500000000001</v>
      </c>
      <c r="G38" s="866"/>
      <c r="H38" s="866"/>
      <c r="I38" s="867"/>
    </row>
    <row r="39" spans="1:9" x14ac:dyDescent="0.2">
      <c r="A39" s="247" t="s">
        <v>18</v>
      </c>
      <c r="B39" s="16" t="s">
        <v>116</v>
      </c>
      <c r="C39" s="83">
        <f>'Oil Tank1'!D31+Dehydrator!D22+Blowdown!D27+Flare!D28+'Oil Tank1'!D31</f>
        <v>0</v>
      </c>
      <c r="D39" s="83">
        <f>'Oil Tank1'!E31+Dehydrator!E22+Blowdown!E27+Flare!E28+'Oil Tank2'!E31</f>
        <v>0</v>
      </c>
      <c r="E39" s="83">
        <v>7.835</v>
      </c>
      <c r="F39" s="866">
        <f>E39*8760/2000</f>
        <v>34.317300000000003</v>
      </c>
      <c r="G39" s="866"/>
      <c r="H39" s="866"/>
      <c r="I39" s="867"/>
    </row>
    <row r="40" spans="1:9" x14ac:dyDescent="0.2">
      <c r="A40" s="247" t="s">
        <v>23</v>
      </c>
      <c r="B40" s="16" t="s">
        <v>116</v>
      </c>
      <c r="C40" s="83">
        <f>D30</f>
        <v>0</v>
      </c>
      <c r="D40" s="83">
        <f>E30</f>
        <v>0</v>
      </c>
      <c r="E40" s="83">
        <v>0.01</v>
      </c>
      <c r="F40" s="866">
        <f>E40*8760/2000</f>
        <v>4.3800000000000006E-2</v>
      </c>
      <c r="G40" s="866"/>
      <c r="H40" s="866"/>
      <c r="I40" s="867"/>
    </row>
    <row r="41" spans="1:9" x14ac:dyDescent="0.2">
      <c r="A41" s="247" t="s">
        <v>20</v>
      </c>
      <c r="B41" s="216">
        <v>0.98</v>
      </c>
      <c r="C41" s="83">
        <f>('Oil Tank1'!D32+'Oil Tank2'!D32+Dehydrator!D23+Blowdown!C30+Flare!D29)*0.02</f>
        <v>2.1085925144965736E-4</v>
      </c>
      <c r="D41" s="83">
        <f>('Oil Tank1'!E32+'Oil Tank2'!E32+Dehydrator!E23+Blowdown!D30+Flare!E29)*0.02</f>
        <v>2.1085925144965735E-7</v>
      </c>
      <c r="E41" s="83" t="s">
        <v>116</v>
      </c>
      <c r="F41" s="833" t="s">
        <v>116</v>
      </c>
      <c r="G41" s="833"/>
      <c r="H41" s="833"/>
      <c r="I41" s="834"/>
    </row>
    <row r="42" spans="1:9" x14ac:dyDescent="0.2">
      <c r="A42" s="247" t="s">
        <v>40</v>
      </c>
      <c r="B42" s="216">
        <v>0.98</v>
      </c>
      <c r="C42" s="83">
        <f>('Oil Tank1'!D34+'Oil Tank2'!D34+Dehydrator!D25+Blowdown!C32)*0.02</f>
        <v>0</v>
      </c>
      <c r="D42" s="83">
        <f>('Oil Tank1'!E34+'Oil Tank2'!E34+Dehydrator!E25+Blowdown!D32)*0.02</f>
        <v>0</v>
      </c>
      <c r="E42" s="83">
        <v>1.75911</v>
      </c>
      <c r="F42" s="833" t="s">
        <v>116</v>
      </c>
      <c r="G42" s="833"/>
      <c r="H42" s="833"/>
      <c r="I42" s="834"/>
    </row>
    <row r="43" spans="1:9" x14ac:dyDescent="0.2">
      <c r="A43" s="247" t="s">
        <v>41</v>
      </c>
      <c r="B43" s="216">
        <v>0.98</v>
      </c>
      <c r="C43" s="83">
        <f>('Oil Tank1'!D35+'Oil Tank2'!D35+Dehydrator!D26+Blowdown!C33)*0.02</f>
        <v>0</v>
      </c>
      <c r="D43" s="83">
        <f>('Oil Tank1'!E35+'Oil Tank2'!E35+Dehydrator!E26+Blowdown!D33)*0.02</f>
        <v>0</v>
      </c>
      <c r="E43" s="83">
        <v>5.2357699999999996</v>
      </c>
      <c r="F43" s="833" t="s">
        <v>116</v>
      </c>
      <c r="G43" s="833"/>
      <c r="H43" s="833"/>
      <c r="I43" s="834"/>
    </row>
    <row r="44" spans="1:9" x14ac:dyDescent="0.2">
      <c r="A44" s="247" t="s">
        <v>42</v>
      </c>
      <c r="B44" s="216">
        <v>0.98</v>
      </c>
      <c r="C44" s="83">
        <f>('Oil Tank1'!D36+'Oil Tank2'!D36+Dehydrator!D27+Blowdown!C34)*0.02</f>
        <v>0</v>
      </c>
      <c r="D44" s="83">
        <f>('Oil Tank1'!E36+'Oil Tank2'!E36+Dehydrator!E27+Blowdown!D34)*0.02</f>
        <v>0</v>
      </c>
      <c r="E44" s="83">
        <v>1.80233</v>
      </c>
      <c r="F44" s="833" t="s">
        <v>116</v>
      </c>
      <c r="G44" s="833"/>
      <c r="H44" s="833"/>
      <c r="I44" s="834"/>
    </row>
    <row r="45" spans="1:9" x14ac:dyDescent="0.2">
      <c r="A45" s="247" t="s">
        <v>43</v>
      </c>
      <c r="B45" s="216">
        <v>0.98</v>
      </c>
      <c r="C45" s="83">
        <f>('Oil Tank1'!D37+'Oil Tank2'!D37+Dehydrator!D28+Blowdown!C35)*0.02</f>
        <v>0</v>
      </c>
      <c r="D45" s="83">
        <f>('Oil Tank1'!E37+'Oil Tank2'!E37+Dehydrator!E28+Blowdown!D35)*0.02</f>
        <v>0</v>
      </c>
      <c r="E45" s="83">
        <v>2.0998600000000001</v>
      </c>
      <c r="F45" s="833" t="s">
        <v>116</v>
      </c>
      <c r="G45" s="833"/>
      <c r="H45" s="833"/>
      <c r="I45" s="834"/>
    </row>
    <row r="46" spans="1:9" x14ac:dyDescent="0.2">
      <c r="A46" s="247" t="s">
        <v>55</v>
      </c>
      <c r="B46" s="216">
        <v>0.98</v>
      </c>
      <c r="C46" s="83">
        <f>('Oil Tank1'!D38+'Oil Tank2'!D38+Dehydrator!D29+Blowdown!C36)*0.02</f>
        <v>0</v>
      </c>
      <c r="D46" s="83">
        <f>('Oil Tank1'!E38+'Oil Tank2'!E38+Dehydrator!E29+Blowdown!D36)*0.02</f>
        <v>0</v>
      </c>
      <c r="E46" s="83">
        <v>1.05193</v>
      </c>
      <c r="F46" s="833" t="s">
        <v>116</v>
      </c>
      <c r="G46" s="833"/>
      <c r="H46" s="833"/>
      <c r="I46" s="834"/>
    </row>
    <row r="47" spans="1:9" x14ac:dyDescent="0.2">
      <c r="A47" s="247" t="s">
        <v>44</v>
      </c>
      <c r="B47" s="216">
        <v>0.98</v>
      </c>
      <c r="C47" s="83">
        <f>('Oil Tank1'!D39+'Oil Tank2'!D39+Dehydrator!D30+Blowdown!C37)*0.02</f>
        <v>0</v>
      </c>
      <c r="D47" s="83">
        <f>('Oil Tank1'!E39+'Oil Tank2'!E39+Dehydrator!E30+Blowdown!D37)*0.02</f>
        <v>0</v>
      </c>
      <c r="E47" s="83">
        <v>0.24068999999999999</v>
      </c>
      <c r="F47" s="833" t="s">
        <v>116</v>
      </c>
      <c r="G47" s="833"/>
      <c r="H47" s="833"/>
      <c r="I47" s="834"/>
    </row>
    <row r="48" spans="1:9" x14ac:dyDescent="0.2">
      <c r="A48" s="247" t="s">
        <v>45</v>
      </c>
      <c r="B48" s="216">
        <v>0.98</v>
      </c>
      <c r="C48" s="83">
        <f>('Oil Tank1'!D40+'Oil Tank2'!D40+Dehydrator!D31+Blowdown!C38)*0.02</f>
        <v>0</v>
      </c>
      <c r="D48" s="83">
        <f>('Oil Tank1'!E40+'Oil Tank2'!E40+Dehydrator!E31+Blowdown!D38)*0.02</f>
        <v>0</v>
      </c>
      <c r="E48" s="83">
        <v>0.39001000000000002</v>
      </c>
      <c r="F48" s="833" t="s">
        <v>116</v>
      </c>
      <c r="G48" s="833"/>
      <c r="H48" s="833"/>
      <c r="I48" s="834"/>
    </row>
    <row r="49" spans="1:9" x14ac:dyDescent="0.2">
      <c r="A49" s="247" t="s">
        <v>46</v>
      </c>
      <c r="B49" s="216">
        <v>0.98</v>
      </c>
      <c r="C49" s="83">
        <f>('Oil Tank1'!D41+'Oil Tank2'!D41+Dehydrator!D32+Blowdown!C39)*0.02</f>
        <v>0</v>
      </c>
      <c r="D49" s="83">
        <f>('Oil Tank1'!E41+'Oil Tank2'!E41+Dehydrator!E32+Blowdown!D39)*0.02</f>
        <v>0</v>
      </c>
      <c r="E49" s="83">
        <v>5.6509999999999998E-2</v>
      </c>
      <c r="F49" s="833" t="s">
        <v>116</v>
      </c>
      <c r="G49" s="833"/>
      <c r="H49" s="833"/>
      <c r="I49" s="834"/>
    </row>
    <row r="50" spans="1:9" x14ac:dyDescent="0.2">
      <c r="A50" s="247" t="s">
        <v>47</v>
      </c>
      <c r="B50" s="216">
        <v>0.98</v>
      </c>
      <c r="C50" s="83">
        <f>('Oil Tank1'!D42+'Oil Tank2'!D42+Dehydrator!D33+Blowdown!C40)*0.02</f>
        <v>0</v>
      </c>
      <c r="D50" s="83">
        <f>('Oil Tank1'!E42+'Oil Tank2'!E42+Dehydrator!E33+Blowdown!D40)*0.02</f>
        <v>0</v>
      </c>
      <c r="E50" s="83">
        <v>0.12293999999999999</v>
      </c>
      <c r="F50" s="833" t="s">
        <v>116</v>
      </c>
      <c r="G50" s="833"/>
      <c r="H50" s="833"/>
      <c r="I50" s="834"/>
    </row>
    <row r="51" spans="1:9" x14ac:dyDescent="0.2">
      <c r="A51" s="247" t="s">
        <v>48</v>
      </c>
      <c r="B51" s="216">
        <v>0.98</v>
      </c>
      <c r="C51" s="83">
        <f>('Oil Tank1'!D43+'Oil Tank2'!D43+Dehydrator!D34+Blowdown!C41)*0.02</f>
        <v>0</v>
      </c>
      <c r="D51" s="83">
        <f>('Oil Tank1'!E43+'Oil Tank2'!E43+Dehydrator!E34+Blowdown!D41)*0.02</f>
        <v>0</v>
      </c>
      <c r="E51" s="83">
        <v>6.7799999999999996E-3</v>
      </c>
      <c r="F51" s="833" t="s">
        <v>116</v>
      </c>
      <c r="G51" s="833"/>
      <c r="H51" s="833"/>
      <c r="I51" s="834"/>
    </row>
    <row r="52" spans="1:9" x14ac:dyDescent="0.2">
      <c r="A52" s="247" t="s">
        <v>49</v>
      </c>
      <c r="B52" s="216">
        <v>0.98</v>
      </c>
      <c r="C52" s="83">
        <f>('Oil Tank1'!D44+'Oil Tank2'!D44+Dehydrator!D35+Blowdown!C42)*0.02</f>
        <v>0</v>
      </c>
      <c r="D52" s="83">
        <f>('Oil Tank1'!E44+'Oil Tank2'!E44+Dehydrator!E35+Blowdown!D42)*0.02</f>
        <v>0</v>
      </c>
      <c r="E52" s="96">
        <v>2.0000000000000002E-5</v>
      </c>
      <c r="F52" s="833" t="s">
        <v>116</v>
      </c>
      <c r="G52" s="833"/>
      <c r="H52" s="833"/>
      <c r="I52" s="834"/>
    </row>
    <row r="53" spans="1:9" x14ac:dyDescent="0.2">
      <c r="A53" s="247" t="s">
        <v>50</v>
      </c>
      <c r="B53" s="216">
        <v>0.98</v>
      </c>
      <c r="C53" s="83">
        <f>('Oil Tank1'!D45+'Oil Tank2'!D45+Dehydrator!D36+Blowdown!C43)*0.02</f>
        <v>0</v>
      </c>
      <c r="D53" s="83">
        <f>('Oil Tank1'!E45+'Oil Tank2'!E45+Dehydrator!E36+Blowdown!D43)*0.02</f>
        <v>0</v>
      </c>
      <c r="E53" s="83">
        <v>0.24584</v>
      </c>
      <c r="F53" s="833" t="s">
        <v>116</v>
      </c>
      <c r="G53" s="833"/>
      <c r="H53" s="833"/>
      <c r="I53" s="834"/>
    </row>
    <row r="54" spans="1:9" x14ac:dyDescent="0.2">
      <c r="A54" s="247" t="s">
        <v>51</v>
      </c>
      <c r="B54" s="216">
        <v>0.98</v>
      </c>
      <c r="C54" s="83">
        <f>('Oil Tank1'!D46+'Oil Tank2'!D46+Dehydrator!D37+Blowdown!C44)*0.02</f>
        <v>0</v>
      </c>
      <c r="D54" s="83">
        <f>('Oil Tank1'!E46+'Oil Tank2'!E46+Dehydrator!E37+Blowdown!D44)*0.02</f>
        <v>0</v>
      </c>
      <c r="E54" s="83">
        <v>0.16883000000000001</v>
      </c>
      <c r="F54" s="833" t="s">
        <v>116</v>
      </c>
      <c r="G54" s="833"/>
      <c r="H54" s="833"/>
      <c r="I54" s="834"/>
    </row>
    <row r="55" spans="1:9" x14ac:dyDescent="0.2">
      <c r="A55" s="247" t="s">
        <v>52</v>
      </c>
      <c r="B55" s="216">
        <v>0.98</v>
      </c>
      <c r="C55" s="83">
        <f>('Oil Tank1'!D47+'Oil Tank2'!D47+Dehydrator!D38+Blowdown!C45)*0.02</f>
        <v>0</v>
      </c>
      <c r="D55" s="83">
        <f>('Oil Tank1'!E47+'Oil Tank2'!E47+Dehydrator!E38+Blowdown!D45)*0.02</f>
        <v>0</v>
      </c>
      <c r="E55" s="83">
        <v>7.8100000000000001E-3</v>
      </c>
      <c r="F55" s="833" t="s">
        <v>116</v>
      </c>
      <c r="G55" s="833"/>
      <c r="H55" s="833"/>
      <c r="I55" s="834"/>
    </row>
    <row r="56" spans="1:9" x14ac:dyDescent="0.2">
      <c r="A56" s="247" t="s">
        <v>53</v>
      </c>
      <c r="B56" s="216">
        <v>0.98</v>
      </c>
      <c r="C56" s="83">
        <f>('Oil Tank1'!D48+'Oil Tank2'!D48+Dehydrator!D39+Blowdown!C46)*0.02</f>
        <v>0</v>
      </c>
      <c r="D56" s="83">
        <f>('Oil Tank1'!E48+'Oil Tank2'!E48+Dehydrator!E39+Blowdown!D46)*0.02</f>
        <v>0</v>
      </c>
      <c r="E56" s="83">
        <v>3.5040000000000002E-2</v>
      </c>
      <c r="F56" s="833" t="s">
        <v>116</v>
      </c>
      <c r="G56" s="833"/>
      <c r="H56" s="833"/>
      <c r="I56" s="834"/>
    </row>
    <row r="57" spans="1:9" ht="15" thickBot="1" x14ac:dyDescent="0.25">
      <c r="A57" s="181" t="s">
        <v>54</v>
      </c>
      <c r="B57" s="67">
        <v>0.98</v>
      </c>
      <c r="C57" s="83">
        <f>('Oil Tank1'!D49+'Oil Tank2'!D49+Dehydrator!D40+Blowdown!C47)*0.02</f>
        <v>0</v>
      </c>
      <c r="D57" s="83">
        <f>('Oil Tank1'!E49+'Oil Tank2'!E49+Dehydrator!E40+Blowdown!D47)*0.02</f>
        <v>0</v>
      </c>
      <c r="E57" s="85">
        <v>4.0000000000000002E-4</v>
      </c>
      <c r="F57" s="835" t="s">
        <v>116</v>
      </c>
      <c r="G57" s="835"/>
      <c r="H57" s="835"/>
      <c r="I57" s="836"/>
    </row>
    <row r="58" spans="1:9" x14ac:dyDescent="0.2">
      <c r="A58" s="789" t="s">
        <v>768</v>
      </c>
      <c r="B58" s="789"/>
      <c r="C58" s="789"/>
      <c r="D58" s="789"/>
      <c r="E58" s="789"/>
      <c r="F58" s="789"/>
      <c r="G58" s="789"/>
      <c r="H58" s="789"/>
      <c r="I58" s="789"/>
    </row>
    <row r="103" spans="1:7" hidden="1" x14ac:dyDescent="0.2">
      <c r="B103" s="32"/>
      <c r="F103" s="32"/>
    </row>
    <row r="105" spans="1:7" hidden="1" x14ac:dyDescent="0.2">
      <c r="B105" s="32"/>
      <c r="D105" s="32"/>
    </row>
    <row r="106" spans="1:7" hidden="1" x14ac:dyDescent="0.2">
      <c r="B106" s="26"/>
    </row>
    <row r="107" spans="1:7" hidden="1" x14ac:dyDescent="0.2">
      <c r="B107" s="32"/>
      <c r="D107" s="27"/>
      <c r="G107" s="32"/>
    </row>
    <row r="108" spans="1:7" ht="15" hidden="1" x14ac:dyDescent="0.25">
      <c r="A108" s="46"/>
      <c r="B108" s="47"/>
      <c r="C108" s="46"/>
      <c r="D108" s="47"/>
      <c r="E108" s="46"/>
    </row>
    <row r="109" spans="1:7" ht="15" hidden="1" x14ac:dyDescent="0.25">
      <c r="A109" s="46"/>
      <c r="B109" s="48"/>
      <c r="C109" s="46"/>
      <c r="D109" s="46"/>
      <c r="E109" s="46"/>
    </row>
    <row r="110" spans="1:7" hidden="1" x14ac:dyDescent="0.2">
      <c r="B110" s="32"/>
      <c r="F110" s="32"/>
    </row>
    <row r="112" spans="1:7" ht="15" hidden="1" x14ac:dyDescent="0.25">
      <c r="A112" s="46"/>
      <c r="B112" s="47"/>
      <c r="C112" s="46"/>
      <c r="D112" s="46"/>
      <c r="E112" s="46"/>
      <c r="F112" s="47"/>
      <c r="G112" s="46"/>
    </row>
  </sheetData>
  <sheetProtection algorithmName="SHA-512" hashValue="/FSAlid/3DV/H96w9Pc9rbeSGRC0M6hI0w03M1uQxV1Sy/2R05pjTfF1PYCm2Xx67jtZEob2u9nQKN43s5ZRLQ==" saltValue="3Pxbc2c57jng7gTQkPV9wg==" spinCount="100000" sheet="1" objects="1" scenarios="1"/>
  <mergeCells count="56">
    <mergeCell ref="A24:I24"/>
    <mergeCell ref="A25:I25"/>
    <mergeCell ref="B17:I17"/>
    <mergeCell ref="B18:I18"/>
    <mergeCell ref="B19:I19"/>
    <mergeCell ref="B20:I20"/>
    <mergeCell ref="B21:I21"/>
    <mergeCell ref="B22:I22"/>
    <mergeCell ref="B23:I23"/>
    <mergeCell ref="A31:I31"/>
    <mergeCell ref="A32:I32"/>
    <mergeCell ref="F37:I37"/>
    <mergeCell ref="F38:I38"/>
    <mergeCell ref="F39:I39"/>
    <mergeCell ref="F49:I49"/>
    <mergeCell ref="F50:I50"/>
    <mergeCell ref="A35:I35"/>
    <mergeCell ref="A36:I36"/>
    <mergeCell ref="F40:I40"/>
    <mergeCell ref="F41:I41"/>
    <mergeCell ref="F42:I42"/>
    <mergeCell ref="F43:I43"/>
    <mergeCell ref="F44:I44"/>
    <mergeCell ref="F45:I45"/>
    <mergeCell ref="C14:I14"/>
    <mergeCell ref="F56:I56"/>
    <mergeCell ref="F57:I57"/>
    <mergeCell ref="F26:I26"/>
    <mergeCell ref="F27:I27"/>
    <mergeCell ref="F28:I28"/>
    <mergeCell ref="F29:I29"/>
    <mergeCell ref="F30:I30"/>
    <mergeCell ref="F51:I51"/>
    <mergeCell ref="F52:I52"/>
    <mergeCell ref="F53:I53"/>
    <mergeCell ref="F54:I54"/>
    <mergeCell ref="F55:I55"/>
    <mergeCell ref="F46:I46"/>
    <mergeCell ref="F47:I47"/>
    <mergeCell ref="F48:I48"/>
    <mergeCell ref="A58:I58"/>
    <mergeCell ref="A4:I4"/>
    <mergeCell ref="A5:I5"/>
    <mergeCell ref="A3:I3"/>
    <mergeCell ref="A1:I1"/>
    <mergeCell ref="A2:I2"/>
    <mergeCell ref="A11:I11"/>
    <mergeCell ref="A12:I12"/>
    <mergeCell ref="C6:I6"/>
    <mergeCell ref="C7:I7"/>
    <mergeCell ref="C8:I8"/>
    <mergeCell ref="C9:I9"/>
    <mergeCell ref="C10:I10"/>
    <mergeCell ref="A15:I15"/>
    <mergeCell ref="A16:I16"/>
    <mergeCell ref="C13:I13"/>
  </mergeCells>
  <conditionalFormatting sqref="C38:D57">
    <cfRule type="expression" dxfId="55" priority="5">
      <formula>C38&gt;E38</formula>
    </cfRule>
  </conditionalFormatting>
  <dataValidations count="5">
    <dataValidation allowBlank="1" showErrorMessage="1" prompt="Molecular Weight of VOC (lb/lb-mol)  Yellow Cell" sqref="B20:B21 C38:D57" xr:uid="{00000000-0002-0000-0E00-000000000000}"/>
    <dataValidation type="decimal" allowBlank="1" showErrorMessage="1" errorTitle="East (Meters)" error="Enter a value between 205000 and 795000 meters." prompt="East (Meters) Yellow Cell" sqref="B9" xr:uid="{A5AE10A9-A595-441C-AFDD-A3A2BED92C2E}">
      <formula1>205000</formula1>
      <formula2>795000</formula2>
    </dataValidation>
    <dataValidation type="decimal" allowBlank="1" showErrorMessage="1" errorTitle="North (Meters)" error="Enter a value between 2854000 and 4059000 meters." prompt="North (Meters) Yellow Cell" sqref="B10" xr:uid="{FD4ED92E-4762-4697-8809-CE4E66F435F1}">
      <formula1>2854000</formula1>
      <formula2>4059000</formula2>
    </dataValidation>
    <dataValidation type="decimal" operator="greaterThanOrEqual" allowBlank="1" showErrorMessage="1" errorTitle="Stack Height" error="Please enter a value equal or greater than 80." prompt="Release Height (ft) Yellow Cell" sqref="B14" xr:uid="{F5EB6D19-A539-451B-8A35-F74DD6FF9E98}">
      <formula1>25</formula1>
    </dataValidation>
    <dataValidation type="list" allowBlank="1" showErrorMessage="1" errorTitle="Zone" error="Values allowed are: 13, 14, 15." prompt="Zone Yellow Cell" sqref="B8" xr:uid="{25D39694-3355-4D82-9DA9-44F57840168C}">
      <formula1>Zones</formula1>
    </dataValidation>
  </dataValidations>
  <pageMargins left="0.25" right="0.25" top="0.25" bottom="0.25" header="0.3" footer="0.3"/>
  <pageSetup scale="60" orientation="portrait" r:id="rId1"/>
  <headerFooter>
    <oddHeader>&amp;CCompressor Station RAP Application</oddHeader>
    <oddFooter>&amp;LVersion 2.0&amp;CSheet: &amp;A&amp;RPage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FFFFCC"/>
    <pageSetUpPr fitToPage="1"/>
  </sheetPr>
  <dimension ref="A1:D42"/>
  <sheetViews>
    <sheetView showGridLines="0" zoomScaleNormal="100" workbookViewId="0">
      <selection sqref="A1:D1"/>
    </sheetView>
  </sheetViews>
  <sheetFormatPr defaultColWidth="0" defaultRowHeight="14.25" zeroHeight="1" x14ac:dyDescent="0.2"/>
  <cols>
    <col min="1" max="1" width="30.625" style="14" customWidth="1"/>
    <col min="2" max="2" width="15.25" style="14" customWidth="1"/>
    <col min="3" max="3" width="15.875" style="14" customWidth="1"/>
    <col min="4" max="4" width="22.25" style="14" customWidth="1"/>
    <col min="5" max="16384" width="9" style="14" hidden="1"/>
  </cols>
  <sheetData>
    <row r="1" spans="1:4" s="174" customFormat="1" ht="3.75" customHeight="1" thickBot="1" x14ac:dyDescent="0.25">
      <c r="A1" s="803" t="s">
        <v>631</v>
      </c>
      <c r="B1" s="803"/>
      <c r="C1" s="803"/>
      <c r="D1" s="803"/>
    </row>
    <row r="2" spans="1:4" s="174" customFormat="1" ht="18.75" thickBot="1" x14ac:dyDescent="0.25">
      <c r="A2" s="800" t="s">
        <v>222</v>
      </c>
      <c r="B2" s="801"/>
      <c r="C2" s="801"/>
      <c r="D2" s="802"/>
    </row>
    <row r="3" spans="1:4" s="174" customFormat="1" ht="60" customHeight="1" thickBot="1" x14ac:dyDescent="0.25">
      <c r="A3" s="872" t="s">
        <v>1028</v>
      </c>
      <c r="B3" s="787"/>
      <c r="C3" s="787"/>
      <c r="D3" s="788"/>
    </row>
    <row r="4" spans="1:4" s="174" customFormat="1" ht="14.25" customHeight="1" thickBot="1" x14ac:dyDescent="0.25">
      <c r="A4" s="793" t="s">
        <v>921</v>
      </c>
      <c r="B4" s="793"/>
      <c r="C4" s="793"/>
      <c r="D4" s="793"/>
    </row>
    <row r="5" spans="1:4" s="174" customFormat="1" ht="15.75" thickBot="1" x14ac:dyDescent="0.25">
      <c r="A5" s="747" t="s">
        <v>978</v>
      </c>
      <c r="B5" s="748"/>
      <c r="C5" s="748"/>
      <c r="D5" s="749"/>
    </row>
    <row r="6" spans="1:4" s="174" customFormat="1" ht="15" x14ac:dyDescent="0.2">
      <c r="A6" s="175" t="s">
        <v>979</v>
      </c>
      <c r="B6" s="176" t="s">
        <v>980</v>
      </c>
      <c r="C6" s="794" t="s">
        <v>981</v>
      </c>
      <c r="D6" s="795"/>
    </row>
    <row r="7" spans="1:4" s="174" customFormat="1" x14ac:dyDescent="0.2">
      <c r="A7" s="177" t="s">
        <v>1</v>
      </c>
      <c r="B7" s="178" t="s">
        <v>225</v>
      </c>
      <c r="C7" s="776" t="s">
        <v>116</v>
      </c>
      <c r="D7" s="777"/>
    </row>
    <row r="8" spans="1:4" s="174" customFormat="1" x14ac:dyDescent="0.2">
      <c r="A8" s="177" t="s">
        <v>10</v>
      </c>
      <c r="B8" s="179"/>
      <c r="C8" s="796" t="s">
        <v>982</v>
      </c>
      <c r="D8" s="797"/>
    </row>
    <row r="9" spans="1:4" s="174" customFormat="1" x14ac:dyDescent="0.2">
      <c r="A9" s="177" t="s">
        <v>983</v>
      </c>
      <c r="B9" s="180"/>
      <c r="C9" s="796" t="s">
        <v>984</v>
      </c>
      <c r="D9" s="797"/>
    </row>
    <row r="10" spans="1:4" s="174" customFormat="1" ht="15" thickBot="1" x14ac:dyDescent="0.25">
      <c r="A10" s="181" t="s">
        <v>985</v>
      </c>
      <c r="B10" s="182"/>
      <c r="C10" s="798" t="s">
        <v>986</v>
      </c>
      <c r="D10" s="799"/>
    </row>
    <row r="11" spans="1:4" s="174" customFormat="1" ht="14.25" customHeight="1" thickBot="1" x14ac:dyDescent="0.25">
      <c r="A11" s="793" t="s">
        <v>921</v>
      </c>
      <c r="B11" s="793"/>
      <c r="C11" s="793"/>
      <c r="D11" s="793"/>
    </row>
    <row r="12" spans="1:4" s="174" customFormat="1" ht="15.75" thickBot="1" x14ac:dyDescent="0.25">
      <c r="A12" s="747" t="s">
        <v>987</v>
      </c>
      <c r="B12" s="748"/>
      <c r="C12" s="748"/>
      <c r="D12" s="749"/>
    </row>
    <row r="13" spans="1:4" s="174" customFormat="1" ht="15" x14ac:dyDescent="0.2">
      <c r="A13" s="183" t="s">
        <v>979</v>
      </c>
      <c r="B13" s="184" t="s">
        <v>980</v>
      </c>
      <c r="C13" s="782" t="s">
        <v>988</v>
      </c>
      <c r="D13" s="783"/>
    </row>
    <row r="14" spans="1:4" s="174" customFormat="1" ht="15" thickBot="1" x14ac:dyDescent="0.25">
      <c r="A14" s="230" t="s">
        <v>989</v>
      </c>
      <c r="B14" s="188"/>
      <c r="C14" s="877" t="s">
        <v>563</v>
      </c>
      <c r="D14" s="808"/>
    </row>
    <row r="15" spans="1:4" s="174" customFormat="1" ht="14.25" customHeight="1" thickBot="1" x14ac:dyDescent="0.25">
      <c r="A15" s="793" t="s">
        <v>921</v>
      </c>
      <c r="B15" s="793"/>
      <c r="C15" s="793"/>
      <c r="D15" s="793"/>
    </row>
    <row r="16" spans="1:4" s="174" customFormat="1" ht="15.75" thickBot="1" x14ac:dyDescent="0.25">
      <c r="A16" s="905" t="s">
        <v>990</v>
      </c>
      <c r="B16" s="906"/>
      <c r="C16" s="906"/>
      <c r="D16" s="907"/>
    </row>
    <row r="17" spans="1:4" s="174" customFormat="1" ht="15" x14ac:dyDescent="0.25">
      <c r="A17" s="183" t="s">
        <v>979</v>
      </c>
      <c r="B17" s="184" t="s">
        <v>980</v>
      </c>
      <c r="C17" s="252" t="s">
        <v>993</v>
      </c>
      <c r="D17" s="289" t="s">
        <v>214</v>
      </c>
    </row>
    <row r="18" spans="1:4" s="174" customFormat="1" x14ac:dyDescent="0.2">
      <c r="A18" s="290" t="s">
        <v>37</v>
      </c>
      <c r="B18" s="216">
        <v>0.01</v>
      </c>
      <c r="C18" s="216">
        <v>0.01</v>
      </c>
      <c r="D18" s="15" t="s">
        <v>118</v>
      </c>
    </row>
    <row r="19" spans="1:4" s="174" customFormat="1" ht="15" thickBot="1" x14ac:dyDescent="0.25">
      <c r="A19" s="288" t="s">
        <v>585</v>
      </c>
      <c r="B19" s="119"/>
      <c r="C19" s="18" t="s">
        <v>583</v>
      </c>
      <c r="D19" s="98" t="s">
        <v>211</v>
      </c>
    </row>
    <row r="20" spans="1:4" s="174" customFormat="1" ht="14.25" customHeight="1" thickBot="1" x14ac:dyDescent="0.25">
      <c r="A20" s="793" t="s">
        <v>921</v>
      </c>
      <c r="B20" s="793"/>
      <c r="C20" s="793"/>
      <c r="D20" s="793"/>
    </row>
    <row r="21" spans="1:4" s="174" customFormat="1" ht="15.75" thickBot="1" x14ac:dyDescent="0.25">
      <c r="A21" s="747" t="s">
        <v>992</v>
      </c>
      <c r="B21" s="748"/>
      <c r="C21" s="748"/>
      <c r="D21" s="749"/>
    </row>
    <row r="22" spans="1:4" ht="15" x14ac:dyDescent="0.2">
      <c r="A22" s="183" t="s">
        <v>15</v>
      </c>
      <c r="B22" s="184" t="s">
        <v>180</v>
      </c>
      <c r="C22" s="184" t="s">
        <v>227</v>
      </c>
      <c r="D22" s="281" t="s">
        <v>196</v>
      </c>
    </row>
    <row r="23" spans="1:4" x14ac:dyDescent="0.2">
      <c r="A23" s="287" t="s">
        <v>20</v>
      </c>
      <c r="B23" s="282">
        <f>'Oil Tank1'!D32*0.01</f>
        <v>0</v>
      </c>
      <c r="C23" s="282">
        <f>'Oil Tank1'!E32*0.01</f>
        <v>0</v>
      </c>
      <c r="D23" s="76" t="s">
        <v>116</v>
      </c>
    </row>
    <row r="24" spans="1:4" x14ac:dyDescent="0.2">
      <c r="A24" s="287" t="s">
        <v>39</v>
      </c>
      <c r="B24" s="282">
        <f>'Oil Tank1'!D33*0.01</f>
        <v>0</v>
      </c>
      <c r="C24" s="282">
        <f>'Oil Tank1'!E33*0.01</f>
        <v>0</v>
      </c>
      <c r="D24" s="76" t="s">
        <v>116</v>
      </c>
    </row>
    <row r="25" spans="1:4" x14ac:dyDescent="0.2">
      <c r="A25" s="287" t="s">
        <v>40</v>
      </c>
      <c r="B25" s="283">
        <f>'Oil Tank1'!D34*0.01</f>
        <v>0</v>
      </c>
      <c r="C25" s="282">
        <f>'Oil Tank1'!E34*0.01</f>
        <v>0</v>
      </c>
      <c r="D25" s="76">
        <v>9.4E-2</v>
      </c>
    </row>
    <row r="26" spans="1:4" x14ac:dyDescent="0.2">
      <c r="A26" s="287" t="s">
        <v>41</v>
      </c>
      <c r="B26" s="283">
        <f>'Oil Tank1'!D35*0.01</f>
        <v>0</v>
      </c>
      <c r="C26" s="282">
        <f>'Oil Tank1'!E35*0.01</f>
        <v>0</v>
      </c>
      <c r="D26" s="76">
        <v>0.251</v>
      </c>
    </row>
    <row r="27" spans="1:4" x14ac:dyDescent="0.2">
      <c r="A27" s="287" t="s">
        <v>42</v>
      </c>
      <c r="B27" s="283">
        <f>'Oil Tank1'!D36*0.01</f>
        <v>0</v>
      </c>
      <c r="C27" s="282">
        <f>'Oil Tank1'!E36*0.01</f>
        <v>0</v>
      </c>
      <c r="D27" s="76">
        <v>7.4999999999999997E-2</v>
      </c>
    </row>
    <row r="28" spans="1:4" x14ac:dyDescent="0.2">
      <c r="A28" s="287" t="s">
        <v>43</v>
      </c>
      <c r="B28" s="283">
        <f>'Oil Tank1'!D37*0.01</f>
        <v>0</v>
      </c>
      <c r="C28" s="282">
        <f>'Oil Tank1'!E37*0.01</f>
        <v>0</v>
      </c>
      <c r="D28" s="76">
        <v>8.4000000000000005E-2</v>
      </c>
    </row>
    <row r="29" spans="1:4" x14ac:dyDescent="0.2">
      <c r="A29" s="287" t="s">
        <v>55</v>
      </c>
      <c r="B29" s="283">
        <f>'Oil Tank1'!D38*0.01</f>
        <v>0</v>
      </c>
      <c r="C29" s="282">
        <f>'Oil Tank1'!E38*0.01</f>
        <v>0</v>
      </c>
      <c r="D29" s="76">
        <v>3.5999999999999997E-2</v>
      </c>
    </row>
    <row r="30" spans="1:4" x14ac:dyDescent="0.2">
      <c r="A30" s="287" t="s">
        <v>44</v>
      </c>
      <c r="B30" s="282">
        <f>'Oil Tank1'!D39*0.01</f>
        <v>0</v>
      </c>
      <c r="C30" s="282">
        <f>'Oil Tank1'!E39*0.01</f>
        <v>0</v>
      </c>
      <c r="D30" s="76" t="s">
        <v>116</v>
      </c>
    </row>
    <row r="31" spans="1:4" x14ac:dyDescent="0.2">
      <c r="A31" s="287" t="s">
        <v>45</v>
      </c>
      <c r="B31" s="282">
        <f>'Oil Tank1'!D40*0.01</f>
        <v>0</v>
      </c>
      <c r="C31" s="282">
        <f>'Oil Tank1'!E40*0.01</f>
        <v>0</v>
      </c>
      <c r="D31" s="76">
        <v>0.04</v>
      </c>
    </row>
    <row r="32" spans="1:4" x14ac:dyDescent="0.2">
      <c r="A32" s="287" t="s">
        <v>46</v>
      </c>
      <c r="B32" s="282">
        <f>'Oil Tank1'!D41*0.01</f>
        <v>0</v>
      </c>
      <c r="C32" s="282">
        <f>'Oil Tank1'!E41*0.01</f>
        <v>0</v>
      </c>
      <c r="D32" s="76" t="s">
        <v>116</v>
      </c>
    </row>
    <row r="33" spans="1:4" x14ac:dyDescent="0.2">
      <c r="A33" s="287" t="s">
        <v>47</v>
      </c>
      <c r="B33" s="282">
        <f>'Oil Tank1'!D42*0.01</f>
        <v>0</v>
      </c>
      <c r="C33" s="282">
        <f>'Oil Tank1'!E42*0.01</f>
        <v>0</v>
      </c>
      <c r="D33" s="76">
        <v>0.17</v>
      </c>
    </row>
    <row r="34" spans="1:4" x14ac:dyDescent="0.2">
      <c r="A34" s="287" t="s">
        <v>48</v>
      </c>
      <c r="B34" s="283">
        <f>'Oil Tank1'!D43*0.01</f>
        <v>0</v>
      </c>
      <c r="C34" s="282">
        <f>'Oil Tank1'!E43*0.01</f>
        <v>0</v>
      </c>
      <c r="D34" s="76">
        <v>3.0000000000000001E-3</v>
      </c>
    </row>
    <row r="35" spans="1:4" x14ac:dyDescent="0.2">
      <c r="A35" s="287" t="s">
        <v>49</v>
      </c>
      <c r="B35" s="284">
        <f>'Oil Tank1'!D44*0.01</f>
        <v>0</v>
      </c>
      <c r="C35" s="282">
        <f>'Oil Tank1'!E44*0.01</f>
        <v>0</v>
      </c>
      <c r="D35" s="76">
        <v>3.9999999999999998E-6</v>
      </c>
    </row>
    <row r="36" spans="1:4" x14ac:dyDescent="0.2">
      <c r="A36" s="287" t="s">
        <v>50</v>
      </c>
      <c r="B36" s="283">
        <f>'Oil Tank1'!D45*0.01</f>
        <v>0</v>
      </c>
      <c r="C36" s="282">
        <f>'Oil Tank1'!E45*0.01</f>
        <v>0</v>
      </c>
      <c r="D36" s="76">
        <v>1E-3</v>
      </c>
    </row>
    <row r="37" spans="1:4" x14ac:dyDescent="0.2">
      <c r="A37" s="287" t="s">
        <v>51</v>
      </c>
      <c r="B37" s="283">
        <f>'Oil Tank1'!D46*0.01</f>
        <v>0</v>
      </c>
      <c r="C37" s="282">
        <f>'Oil Tank1'!E46*0.01</f>
        <v>0</v>
      </c>
      <c r="D37" s="76">
        <v>3.0000000000000001E-3</v>
      </c>
    </row>
    <row r="38" spans="1:4" x14ac:dyDescent="0.2">
      <c r="A38" s="287" t="s">
        <v>52</v>
      </c>
      <c r="B38" s="284">
        <f>'Oil Tank1'!D47*0.01</f>
        <v>0</v>
      </c>
      <c r="C38" s="282">
        <f>'Oil Tank1'!E47*0.01</f>
        <v>0</v>
      </c>
      <c r="D38" s="76">
        <v>3.9999999999999998E-6</v>
      </c>
    </row>
    <row r="39" spans="1:4" x14ac:dyDescent="0.2">
      <c r="A39" s="287" t="s">
        <v>53</v>
      </c>
      <c r="B39" s="283">
        <f>'Oil Tank1'!D48*0.01</f>
        <v>0</v>
      </c>
      <c r="C39" s="282">
        <f>'Oil Tank1'!E48*0.01</f>
        <v>0</v>
      </c>
      <c r="D39" s="76">
        <v>1E-3</v>
      </c>
    </row>
    <row r="40" spans="1:4" ht="15" thickBot="1" x14ac:dyDescent="0.25">
      <c r="A40" s="291" t="s">
        <v>54</v>
      </c>
      <c r="B40" s="285">
        <f>'Oil Tank1'!D49*0.01</f>
        <v>0</v>
      </c>
      <c r="C40" s="286">
        <f>'Oil Tank1'!E49*0.01</f>
        <v>0</v>
      </c>
      <c r="D40" s="77">
        <v>3.9999999999999998E-6</v>
      </c>
    </row>
    <row r="41" spans="1:4" ht="15" thickBot="1" x14ac:dyDescent="0.25">
      <c r="A41" s="902" t="s">
        <v>625</v>
      </c>
      <c r="B41" s="903"/>
      <c r="C41" s="903"/>
      <c r="D41" s="904"/>
    </row>
    <row r="42" spans="1:4" x14ac:dyDescent="0.2">
      <c r="A42" s="793" t="s">
        <v>768</v>
      </c>
      <c r="B42" s="793"/>
      <c r="C42" s="793"/>
      <c r="D42" s="793"/>
    </row>
  </sheetData>
  <sheetProtection algorithmName="SHA-512" hashValue="xvJ0MNgzZ2Ipkc35qP+CW5ls0TExBJJxCNbtkotuDUL2uxSdRP/8sxxRlYf9q1VjZiPbyavalfJjWtfNKwPoUg==" saltValue="5BK5eXu1NatRTUgrmcCsDA==" spinCount="100000" sheet="1" objects="1" scenarios="1"/>
  <mergeCells count="20">
    <mergeCell ref="A42:D42"/>
    <mergeCell ref="A41:D41"/>
    <mergeCell ref="A20:D20"/>
    <mergeCell ref="A21:D21"/>
    <mergeCell ref="A15:D15"/>
    <mergeCell ref="A16:D16"/>
    <mergeCell ref="A1:D1"/>
    <mergeCell ref="A2:D2"/>
    <mergeCell ref="A3:D3"/>
    <mergeCell ref="A4:D4"/>
    <mergeCell ref="A5:D5"/>
    <mergeCell ref="A11:D11"/>
    <mergeCell ref="A12:D12"/>
    <mergeCell ref="C13:D13"/>
    <mergeCell ref="C14:D14"/>
    <mergeCell ref="C6:D6"/>
    <mergeCell ref="C7:D7"/>
    <mergeCell ref="C8:D8"/>
    <mergeCell ref="C9:D9"/>
    <mergeCell ref="C10:D10"/>
  </mergeCells>
  <conditionalFormatting sqref="B23:B40">
    <cfRule type="expression" dxfId="53" priority="4">
      <formula>B23&gt;D23</formula>
    </cfRule>
  </conditionalFormatting>
  <dataValidations count="5">
    <dataValidation allowBlank="1" showErrorMessage="1" prompt="Molecular Weight of VOC (lb/lb-mol)  Yellow Cell" sqref="B19 B23:B40" xr:uid="{00000000-0002-0000-0F00-000000000000}"/>
    <dataValidation type="decimal" operator="greaterThanOrEqual" allowBlank="1" showErrorMessage="1" prompt="Release Height (ft) Yellow Cell" sqref="B14" xr:uid="{DF1A7991-0E41-4DE7-9CD6-6C1D779788C6}">
      <formula1>10</formula1>
    </dataValidation>
    <dataValidation type="decimal" allowBlank="1" showErrorMessage="1" errorTitle="North (Meters)" error="Enter a value between 2854000 and 4059000 meters." prompt="North (Meters) Yellow Cell" sqref="B10" xr:uid="{F07D4918-E87D-41E8-AC4E-4B0342B8D15F}">
      <formula1>2854000</formula1>
      <formula2>4059000</formula2>
    </dataValidation>
    <dataValidation type="decimal" allowBlank="1" showErrorMessage="1" errorTitle="East (Meters)" error="Enter a value between 205000 and 795000 meters." prompt="East (Meters) Yellow Cell" sqref="B9" xr:uid="{54061D40-C7D9-425B-B7C9-32A0E71569E3}">
      <formula1>205000</formula1>
      <formula2>795000</formula2>
    </dataValidation>
    <dataValidation type="list" allowBlank="1" showErrorMessage="1" errorTitle="Zone" error="Values allowed are: 13, 14, 15." prompt="Zone Yellow Cell" sqref="B8" xr:uid="{FCEDE434-F7A6-40BA-80AA-1175C8EAAB41}">
      <formula1>Zones</formula1>
    </dataValidation>
  </dataValidations>
  <pageMargins left="0.25" right="0.25" top="0.25" bottom="0.25" header="0.3" footer="0.3"/>
  <pageSetup orientation="portrait" r:id="rId1"/>
  <headerFooter>
    <oddHeader>&amp;CCompressor Station RAP Application</oddHeader>
    <oddFooter>&amp;LVersion 2.0&amp;CSheet: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1" id="{4BE92C65-6559-4C18-A0DA-A42CC84B360E}">
            <xm:f>AND('PI-1-Compressor'!$F$87&lt;&gt;"",'PI-1-Compressor'!$F$87&lt;&gt;1,'PI-1-Compressor'!$F$87&lt;&gt;2)</xm:f>
            <x14:dxf>
              <numFmt numFmtId="177" formatCode=";;;"/>
              <fill>
                <patternFill>
                  <bgColor theme="0" tint="-0.499984740745262"/>
                </patternFill>
              </fill>
            </x14:dxf>
          </x14:cfRule>
          <xm:sqref>A1:D63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B052C-B952-4C29-9D79-1E3FAA5AD7D9}">
  <sheetPr codeName="Sheet26">
    <tabColor rgb="FFFFFFCC"/>
    <pageSetUpPr fitToPage="1"/>
  </sheetPr>
  <dimension ref="A1:D42"/>
  <sheetViews>
    <sheetView showGridLines="0" zoomScaleNormal="100" workbookViewId="0">
      <selection sqref="A1:D1"/>
    </sheetView>
  </sheetViews>
  <sheetFormatPr defaultColWidth="0" defaultRowHeight="14.25" customHeight="1" zeroHeight="1" x14ac:dyDescent="0.2"/>
  <cols>
    <col min="1" max="1" width="30.875" style="14" customWidth="1"/>
    <col min="2" max="2" width="15.25" style="14" customWidth="1"/>
    <col min="3" max="3" width="15.875" style="14" customWidth="1"/>
    <col min="4" max="4" width="22.25" style="14" customWidth="1"/>
    <col min="5" max="16384" width="9" style="14" hidden="1"/>
  </cols>
  <sheetData>
    <row r="1" spans="1:4" s="174" customFormat="1" ht="3.75" customHeight="1" thickBot="1" x14ac:dyDescent="0.25">
      <c r="A1" s="803" t="s">
        <v>631</v>
      </c>
      <c r="B1" s="803"/>
      <c r="C1" s="803"/>
      <c r="D1" s="803"/>
    </row>
    <row r="2" spans="1:4" s="174" customFormat="1" ht="18.75" thickBot="1" x14ac:dyDescent="0.25">
      <c r="A2" s="800" t="s">
        <v>566</v>
      </c>
      <c r="B2" s="801"/>
      <c r="C2" s="801"/>
      <c r="D2" s="802"/>
    </row>
    <row r="3" spans="1:4" s="174" customFormat="1" ht="60" customHeight="1" thickBot="1" x14ac:dyDescent="0.25">
      <c r="A3" s="872" t="s">
        <v>1028</v>
      </c>
      <c r="B3" s="787"/>
      <c r="C3" s="787"/>
      <c r="D3" s="788"/>
    </row>
    <row r="4" spans="1:4" s="174" customFormat="1" ht="14.25" customHeight="1" thickBot="1" x14ac:dyDescent="0.25">
      <c r="A4" s="793" t="s">
        <v>921</v>
      </c>
      <c r="B4" s="793"/>
      <c r="C4" s="793"/>
      <c r="D4" s="793"/>
    </row>
    <row r="5" spans="1:4" s="174" customFormat="1" ht="15.75" thickBot="1" x14ac:dyDescent="0.25">
      <c r="A5" s="747" t="s">
        <v>978</v>
      </c>
      <c r="B5" s="748"/>
      <c r="C5" s="748"/>
      <c r="D5" s="749"/>
    </row>
    <row r="6" spans="1:4" s="174" customFormat="1" ht="15" x14ac:dyDescent="0.2">
      <c r="A6" s="175" t="s">
        <v>979</v>
      </c>
      <c r="B6" s="176" t="s">
        <v>980</v>
      </c>
      <c r="C6" s="794" t="s">
        <v>981</v>
      </c>
      <c r="D6" s="795"/>
    </row>
    <row r="7" spans="1:4" s="174" customFormat="1" x14ac:dyDescent="0.2">
      <c r="A7" s="177" t="s">
        <v>1</v>
      </c>
      <c r="B7" s="178" t="s">
        <v>567</v>
      </c>
      <c r="C7" s="776" t="s">
        <v>116</v>
      </c>
      <c r="D7" s="777"/>
    </row>
    <row r="8" spans="1:4" s="174" customFormat="1" x14ac:dyDescent="0.2">
      <c r="A8" s="177" t="s">
        <v>10</v>
      </c>
      <c r="B8" s="179"/>
      <c r="C8" s="796" t="s">
        <v>982</v>
      </c>
      <c r="D8" s="797"/>
    </row>
    <row r="9" spans="1:4" s="174" customFormat="1" x14ac:dyDescent="0.2">
      <c r="A9" s="177" t="s">
        <v>983</v>
      </c>
      <c r="B9" s="180"/>
      <c r="C9" s="796" t="s">
        <v>984</v>
      </c>
      <c r="D9" s="797"/>
    </row>
    <row r="10" spans="1:4" s="174" customFormat="1" ht="15" thickBot="1" x14ac:dyDescent="0.25">
      <c r="A10" s="181" t="s">
        <v>985</v>
      </c>
      <c r="B10" s="182"/>
      <c r="C10" s="798" t="s">
        <v>986</v>
      </c>
      <c r="D10" s="799"/>
    </row>
    <row r="11" spans="1:4" s="174" customFormat="1" ht="14.25" customHeight="1" thickBot="1" x14ac:dyDescent="0.25">
      <c r="A11" s="793" t="s">
        <v>921</v>
      </c>
      <c r="B11" s="793"/>
      <c r="C11" s="793"/>
      <c r="D11" s="793"/>
    </row>
    <row r="12" spans="1:4" s="174" customFormat="1" ht="15.75" thickBot="1" x14ac:dyDescent="0.25">
      <c r="A12" s="747" t="s">
        <v>987</v>
      </c>
      <c r="B12" s="748"/>
      <c r="C12" s="748"/>
      <c r="D12" s="749"/>
    </row>
    <row r="13" spans="1:4" s="174" customFormat="1" ht="15" x14ac:dyDescent="0.2">
      <c r="A13" s="183" t="s">
        <v>979</v>
      </c>
      <c r="B13" s="184" t="s">
        <v>980</v>
      </c>
      <c r="C13" s="782" t="s">
        <v>988</v>
      </c>
      <c r="D13" s="783"/>
    </row>
    <row r="14" spans="1:4" s="174" customFormat="1" ht="15" thickBot="1" x14ac:dyDescent="0.25">
      <c r="A14" s="230" t="s">
        <v>989</v>
      </c>
      <c r="B14" s="188"/>
      <c r="C14" s="877" t="s">
        <v>563</v>
      </c>
      <c r="D14" s="808"/>
    </row>
    <row r="15" spans="1:4" s="174" customFormat="1" ht="14.25" customHeight="1" thickBot="1" x14ac:dyDescent="0.25">
      <c r="A15" s="793" t="s">
        <v>921</v>
      </c>
      <c r="B15" s="793"/>
      <c r="C15" s="793"/>
      <c r="D15" s="793"/>
    </row>
    <row r="16" spans="1:4" s="174" customFormat="1" ht="15.75" thickBot="1" x14ac:dyDescent="0.25">
      <c r="A16" s="905" t="s">
        <v>990</v>
      </c>
      <c r="B16" s="906"/>
      <c r="C16" s="906"/>
      <c r="D16" s="907"/>
    </row>
    <row r="17" spans="1:4" s="174" customFormat="1" ht="15" x14ac:dyDescent="0.25">
      <c r="A17" s="183" t="s">
        <v>979</v>
      </c>
      <c r="B17" s="184" t="s">
        <v>980</v>
      </c>
      <c r="C17" s="252" t="s">
        <v>993</v>
      </c>
      <c r="D17" s="289" t="s">
        <v>214</v>
      </c>
    </row>
    <row r="18" spans="1:4" s="174" customFormat="1" x14ac:dyDescent="0.2">
      <c r="A18" s="290" t="s">
        <v>37</v>
      </c>
      <c r="B18" s="216">
        <v>0.01</v>
      </c>
      <c r="C18" s="216">
        <v>0.01</v>
      </c>
      <c r="D18" s="15" t="s">
        <v>118</v>
      </c>
    </row>
    <row r="19" spans="1:4" s="174" customFormat="1" ht="15" thickBot="1" x14ac:dyDescent="0.25">
      <c r="A19" s="288" t="s">
        <v>585</v>
      </c>
      <c r="B19" s="119"/>
      <c r="C19" s="18" t="s">
        <v>583</v>
      </c>
      <c r="D19" s="98" t="s">
        <v>211</v>
      </c>
    </row>
    <row r="20" spans="1:4" s="174" customFormat="1" ht="14.25" customHeight="1" thickBot="1" x14ac:dyDescent="0.25">
      <c r="A20" s="793" t="s">
        <v>921</v>
      </c>
      <c r="B20" s="793"/>
      <c r="C20" s="793"/>
      <c r="D20" s="793"/>
    </row>
    <row r="21" spans="1:4" s="174" customFormat="1" ht="15.75" thickBot="1" x14ac:dyDescent="0.25">
      <c r="A21" s="747" t="s">
        <v>992</v>
      </c>
      <c r="B21" s="748"/>
      <c r="C21" s="748"/>
      <c r="D21" s="749"/>
    </row>
    <row r="22" spans="1:4" ht="15" x14ac:dyDescent="0.2">
      <c r="A22" s="183" t="s">
        <v>15</v>
      </c>
      <c r="B22" s="184" t="s">
        <v>180</v>
      </c>
      <c r="C22" s="184" t="s">
        <v>227</v>
      </c>
      <c r="D22" s="281" t="s">
        <v>196</v>
      </c>
    </row>
    <row r="23" spans="1:4" x14ac:dyDescent="0.2">
      <c r="A23" s="292" t="s">
        <v>20</v>
      </c>
      <c r="B23" s="282">
        <f>'Oil Tank2'!D32*0.01</f>
        <v>0</v>
      </c>
      <c r="C23" s="282">
        <f>'Oil Tank2'!E32*0.01</f>
        <v>0</v>
      </c>
      <c r="D23" s="76" t="s">
        <v>116</v>
      </c>
    </row>
    <row r="24" spans="1:4" x14ac:dyDescent="0.2">
      <c r="A24" s="292" t="s">
        <v>39</v>
      </c>
      <c r="B24" s="282">
        <f>'Oil Tank2'!D33*0.01</f>
        <v>0</v>
      </c>
      <c r="C24" s="282">
        <f>'Oil Tank2'!E33*0.01</f>
        <v>0</v>
      </c>
      <c r="D24" s="76" t="s">
        <v>116</v>
      </c>
    </row>
    <row r="25" spans="1:4" x14ac:dyDescent="0.2">
      <c r="A25" s="292" t="s">
        <v>40</v>
      </c>
      <c r="B25" s="282">
        <f>'Oil Tank2'!D34*0.01</f>
        <v>0</v>
      </c>
      <c r="C25" s="282">
        <f>'Oil Tank2'!E34*0.01</f>
        <v>0</v>
      </c>
      <c r="D25" s="76">
        <v>9.4E-2</v>
      </c>
    </row>
    <row r="26" spans="1:4" x14ac:dyDescent="0.2">
      <c r="A26" s="292" t="s">
        <v>41</v>
      </c>
      <c r="B26" s="282">
        <f>'Oil Tank2'!D35*0.01</f>
        <v>0</v>
      </c>
      <c r="C26" s="282">
        <f>'Oil Tank2'!E35*0.01</f>
        <v>0</v>
      </c>
      <c r="D26" s="76">
        <v>0.251</v>
      </c>
    </row>
    <row r="27" spans="1:4" x14ac:dyDescent="0.2">
      <c r="A27" s="292" t="s">
        <v>42</v>
      </c>
      <c r="B27" s="282">
        <f>'Oil Tank2'!D36*0.01</f>
        <v>0</v>
      </c>
      <c r="C27" s="282">
        <f>'Oil Tank2'!E36*0.01</f>
        <v>0</v>
      </c>
      <c r="D27" s="76">
        <v>7.4999999999999997E-2</v>
      </c>
    </row>
    <row r="28" spans="1:4" x14ac:dyDescent="0.2">
      <c r="A28" s="292" t="s">
        <v>43</v>
      </c>
      <c r="B28" s="282">
        <f>'Oil Tank2'!D37*0.01</f>
        <v>0</v>
      </c>
      <c r="C28" s="282">
        <f>'Oil Tank2'!E37*0.01</f>
        <v>0</v>
      </c>
      <c r="D28" s="76">
        <v>8.4000000000000005E-2</v>
      </c>
    </row>
    <row r="29" spans="1:4" x14ac:dyDescent="0.2">
      <c r="A29" s="292" t="s">
        <v>55</v>
      </c>
      <c r="B29" s="282">
        <f>'Oil Tank2'!D38*0.01</f>
        <v>0</v>
      </c>
      <c r="C29" s="282">
        <f>'Oil Tank2'!E38*0.01</f>
        <v>0</v>
      </c>
      <c r="D29" s="76">
        <v>3.5999999999999997E-2</v>
      </c>
    </row>
    <row r="30" spans="1:4" x14ac:dyDescent="0.2">
      <c r="A30" s="292" t="s">
        <v>44</v>
      </c>
      <c r="B30" s="282">
        <f>'Oil Tank2'!D39*0.01</f>
        <v>0</v>
      </c>
      <c r="C30" s="282">
        <f>'Oil Tank2'!E39*0.01</f>
        <v>0</v>
      </c>
      <c r="D30" s="76" t="s">
        <v>116</v>
      </c>
    </row>
    <row r="31" spans="1:4" x14ac:dyDescent="0.2">
      <c r="A31" s="292" t="s">
        <v>45</v>
      </c>
      <c r="B31" s="282">
        <f>'Oil Tank2'!D40*0.01</f>
        <v>0</v>
      </c>
      <c r="C31" s="282">
        <f>'Oil Tank2'!E40*0.01</f>
        <v>0</v>
      </c>
      <c r="D31" s="76">
        <v>0.04</v>
      </c>
    </row>
    <row r="32" spans="1:4" x14ac:dyDescent="0.2">
      <c r="A32" s="292" t="s">
        <v>46</v>
      </c>
      <c r="B32" s="282">
        <f>'Oil Tank2'!D41*0.01</f>
        <v>0</v>
      </c>
      <c r="C32" s="282">
        <f>'Oil Tank2'!E41*0.01</f>
        <v>0</v>
      </c>
      <c r="D32" s="76" t="s">
        <v>116</v>
      </c>
    </row>
    <row r="33" spans="1:4" x14ac:dyDescent="0.2">
      <c r="A33" s="292" t="s">
        <v>47</v>
      </c>
      <c r="B33" s="282">
        <f>'Oil Tank2'!D42*0.01</f>
        <v>0</v>
      </c>
      <c r="C33" s="282">
        <f>'Oil Tank2'!E42*0.01</f>
        <v>0</v>
      </c>
      <c r="D33" s="76">
        <v>0.17</v>
      </c>
    </row>
    <row r="34" spans="1:4" x14ac:dyDescent="0.2">
      <c r="A34" s="292" t="s">
        <v>48</v>
      </c>
      <c r="B34" s="282">
        <f>'Oil Tank2'!D43*0.01</f>
        <v>0</v>
      </c>
      <c r="C34" s="282">
        <f>'Oil Tank2'!E43*0.01</f>
        <v>0</v>
      </c>
      <c r="D34" s="76">
        <v>3.0000000000000001E-3</v>
      </c>
    </row>
    <row r="35" spans="1:4" x14ac:dyDescent="0.2">
      <c r="A35" s="292" t="s">
        <v>49</v>
      </c>
      <c r="B35" s="282">
        <f>'Oil Tank2'!D44*0.01</f>
        <v>0</v>
      </c>
      <c r="C35" s="282">
        <f>'Oil Tank2'!E44*0.01</f>
        <v>0</v>
      </c>
      <c r="D35" s="76">
        <v>3.9999999999999998E-6</v>
      </c>
    </row>
    <row r="36" spans="1:4" x14ac:dyDescent="0.2">
      <c r="A36" s="292" t="s">
        <v>50</v>
      </c>
      <c r="B36" s="282">
        <f>'Oil Tank2'!D45*0.01</f>
        <v>0</v>
      </c>
      <c r="C36" s="282">
        <f>'Oil Tank2'!E45*0.01</f>
        <v>0</v>
      </c>
      <c r="D36" s="76">
        <v>1E-3</v>
      </c>
    </row>
    <row r="37" spans="1:4" x14ac:dyDescent="0.2">
      <c r="A37" s="292" t="s">
        <v>51</v>
      </c>
      <c r="B37" s="282">
        <f>'Oil Tank2'!D46*0.01</f>
        <v>0</v>
      </c>
      <c r="C37" s="282">
        <f>'Oil Tank2'!E46*0.01</f>
        <v>0</v>
      </c>
      <c r="D37" s="76">
        <v>3.0000000000000001E-3</v>
      </c>
    </row>
    <row r="38" spans="1:4" x14ac:dyDescent="0.2">
      <c r="A38" s="292" t="s">
        <v>52</v>
      </c>
      <c r="B38" s="282">
        <f>'Oil Tank2'!D47*0.01</f>
        <v>0</v>
      </c>
      <c r="C38" s="282">
        <f>'Oil Tank2'!E47*0.01</f>
        <v>0</v>
      </c>
      <c r="D38" s="76">
        <v>3.9999999999999998E-6</v>
      </c>
    </row>
    <row r="39" spans="1:4" x14ac:dyDescent="0.2">
      <c r="A39" s="292" t="s">
        <v>53</v>
      </c>
      <c r="B39" s="282">
        <f>'Oil Tank2'!D48*0.01</f>
        <v>0</v>
      </c>
      <c r="C39" s="282">
        <f>'Oil Tank2'!E48*0.01</f>
        <v>0</v>
      </c>
      <c r="D39" s="76">
        <v>1E-3</v>
      </c>
    </row>
    <row r="40" spans="1:4" ht="15" thickBot="1" x14ac:dyDescent="0.25">
      <c r="A40" s="293" t="s">
        <v>54</v>
      </c>
      <c r="B40" s="282">
        <f>'Oil Tank2'!D49*0.01</f>
        <v>0</v>
      </c>
      <c r="C40" s="282">
        <f>'Oil Tank2'!E49*0.01</f>
        <v>0</v>
      </c>
      <c r="D40" s="77">
        <v>3.9999999999999998E-6</v>
      </c>
    </row>
    <row r="41" spans="1:4" ht="15" thickBot="1" x14ac:dyDescent="0.25">
      <c r="A41" s="902" t="s">
        <v>1029</v>
      </c>
      <c r="B41" s="903"/>
      <c r="C41" s="903"/>
      <c r="D41" s="904"/>
    </row>
    <row r="42" spans="1:4" x14ac:dyDescent="0.2">
      <c r="A42" s="793" t="s">
        <v>768</v>
      </c>
      <c r="B42" s="793"/>
      <c r="C42" s="793"/>
      <c r="D42" s="793"/>
    </row>
  </sheetData>
  <sheetProtection algorithmName="SHA-512" hashValue="p70o3ZpsSApO98t1E40zLJyp92qgLQ1fDvL7DvRIfI0VrvoSyAhEjXPCmZCML66alO+lZIHoXmQt+4zChrTUog==" saltValue="wlEx5+qn/ssjEede2Va8QQ==" spinCount="100000" sheet="1" objects="1" scenarios="1"/>
  <mergeCells count="20">
    <mergeCell ref="A41:D41"/>
    <mergeCell ref="A42:D42"/>
    <mergeCell ref="C13:D13"/>
    <mergeCell ref="C14:D14"/>
    <mergeCell ref="A15:D15"/>
    <mergeCell ref="A16:D16"/>
    <mergeCell ref="A20:D20"/>
    <mergeCell ref="A21:D21"/>
    <mergeCell ref="A12:D12"/>
    <mergeCell ref="A1:D1"/>
    <mergeCell ref="A2:D2"/>
    <mergeCell ref="A3:D3"/>
    <mergeCell ref="A4:D4"/>
    <mergeCell ref="A5:D5"/>
    <mergeCell ref="C6:D6"/>
    <mergeCell ref="C7:D7"/>
    <mergeCell ref="C8:D8"/>
    <mergeCell ref="C9:D9"/>
    <mergeCell ref="C10:D10"/>
    <mergeCell ref="A11:D11"/>
  </mergeCells>
  <conditionalFormatting sqref="B23:B40">
    <cfRule type="expression" dxfId="51" priority="4">
      <formula>B23&gt;D23</formula>
    </cfRule>
  </conditionalFormatting>
  <dataValidations count="5">
    <dataValidation type="list" allowBlank="1" showErrorMessage="1" errorTitle="Zone" error="Values allowed are: 13, 14, 15." prompt="Zone Yellow Cell" sqref="B8" xr:uid="{CE729356-627E-499F-9D43-1AF06DB55ED4}">
      <formula1>Zones</formula1>
    </dataValidation>
    <dataValidation type="decimal" allowBlank="1" showErrorMessage="1" errorTitle="East (Meters)" error="Enter a value between 205000 and 795000 meters." prompt="East (Meters) Yellow Cell" sqref="B9" xr:uid="{6282945E-F70B-49EC-BAC9-6996A2C60AD0}">
      <formula1>205000</formula1>
      <formula2>795000</formula2>
    </dataValidation>
    <dataValidation type="decimal" allowBlank="1" showErrorMessage="1" errorTitle="North (Meters)" error="Enter a value between 2854000 and 4059000 meters." prompt="North (Meters) Yellow Cell" sqref="B10" xr:uid="{2612C9CA-FFBD-44C6-A838-1B53069619B9}">
      <formula1>2854000</formula1>
      <formula2>4059000</formula2>
    </dataValidation>
    <dataValidation type="decimal" operator="greaterThanOrEqual" allowBlank="1" showErrorMessage="1" prompt="Release Height (ft) Yellow Cell" sqref="B14" xr:uid="{E3F0B4C5-2048-48CB-8CF2-D046243B04E0}">
      <formula1>10</formula1>
    </dataValidation>
    <dataValidation allowBlank="1" showErrorMessage="1" prompt="Molecular Weight of VOC (lb/lb-mol)  Yellow Cell" sqref="B19 B23:B40" xr:uid="{09E8F7A9-541A-46E4-91DA-ADCBB1677C8F}"/>
  </dataValidations>
  <pageMargins left="0.25" right="0.25" top="0.25" bottom="0.25" header="0.3" footer="0.3"/>
  <pageSetup orientation="portrait" r:id="rId1"/>
  <headerFooter>
    <oddHeader>&amp;CCompressor Station RAP Application</oddHeader>
    <oddFooter>&amp;LVersion 2.0&amp;CSheet: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1" id="{AC757B2D-B8F8-493B-8F30-8385B0B8177A}">
            <xm:f>AND('PI-1-Compressor'!$F$87&lt;&gt;"",'PI-1-Compressor'!$F$87&lt;&gt;2)</xm:f>
            <x14:dxf>
              <numFmt numFmtId="177" formatCode=";;;"/>
              <fill>
                <patternFill>
                  <bgColor theme="0" tint="-0.499984740745262"/>
                </patternFill>
              </fill>
            </x14:dxf>
          </x14:cfRule>
          <xm:sqref>A1:D42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rgb="FFFFFFCC"/>
    <pageSetUpPr fitToPage="1"/>
  </sheetPr>
  <dimension ref="A1:K55"/>
  <sheetViews>
    <sheetView showGridLines="0" zoomScaleNormal="100" workbookViewId="0">
      <selection sqref="A1:K1"/>
    </sheetView>
  </sheetViews>
  <sheetFormatPr defaultColWidth="0" defaultRowHeight="14.25" zeroHeight="1" x14ac:dyDescent="0.2"/>
  <cols>
    <col min="1" max="1" width="31.125" style="14" customWidth="1"/>
    <col min="2" max="2" width="11" style="14" customWidth="1"/>
    <col min="3" max="3" width="9.625" style="14" customWidth="1"/>
    <col min="4" max="4" width="6.625" style="14" customWidth="1"/>
    <col min="5" max="5" width="7" style="14" customWidth="1"/>
    <col min="6" max="6" width="7.875" style="14" customWidth="1"/>
    <col min="7" max="7" width="6.375" style="14" customWidth="1"/>
    <col min="8" max="8" width="6.375" style="14" bestFit="1" customWidth="1"/>
    <col min="9" max="9" width="4.25" style="14" customWidth="1"/>
    <col min="10" max="10" width="3.375" style="14" customWidth="1"/>
    <col min="11" max="11" width="6.5" style="14" customWidth="1"/>
    <col min="12" max="16384" width="9" style="14" hidden="1"/>
  </cols>
  <sheetData>
    <row r="1" spans="1:11" s="174" customFormat="1" ht="3.75" customHeight="1" thickBot="1" x14ac:dyDescent="0.25">
      <c r="A1" s="803" t="s">
        <v>631</v>
      </c>
      <c r="B1" s="803"/>
      <c r="C1" s="803"/>
      <c r="D1" s="803"/>
      <c r="E1" s="803"/>
      <c r="F1" s="803"/>
      <c r="G1" s="803"/>
      <c r="H1" s="803"/>
      <c r="I1" s="803"/>
      <c r="J1" s="803"/>
      <c r="K1" s="803"/>
    </row>
    <row r="2" spans="1:11" s="174" customFormat="1" ht="18.75" thickBot="1" x14ac:dyDescent="0.25">
      <c r="A2" s="822" t="s">
        <v>226</v>
      </c>
      <c r="B2" s="823"/>
      <c r="C2" s="823"/>
      <c r="D2" s="823"/>
      <c r="E2" s="823"/>
      <c r="F2" s="823"/>
      <c r="G2" s="823"/>
      <c r="H2" s="823"/>
      <c r="I2" s="823"/>
      <c r="J2" s="823"/>
      <c r="K2" s="824"/>
    </row>
    <row r="3" spans="1:11" s="174" customFormat="1" ht="89.25" customHeight="1" thickBot="1" x14ac:dyDescent="0.25">
      <c r="A3" s="825" t="s">
        <v>1115</v>
      </c>
      <c r="B3" s="863"/>
      <c r="C3" s="863"/>
      <c r="D3" s="863"/>
      <c r="E3" s="863"/>
      <c r="F3" s="863"/>
      <c r="G3" s="863"/>
      <c r="H3" s="863"/>
      <c r="I3" s="863"/>
      <c r="J3" s="863"/>
      <c r="K3" s="864"/>
    </row>
    <row r="4" spans="1:11" s="174" customFormat="1" ht="14.25" customHeight="1" thickBot="1" x14ac:dyDescent="0.25">
      <c r="A4" s="793" t="s">
        <v>921</v>
      </c>
      <c r="B4" s="793"/>
      <c r="C4" s="793"/>
      <c r="D4" s="793"/>
      <c r="E4" s="793"/>
      <c r="F4" s="793"/>
      <c r="G4" s="793"/>
      <c r="H4" s="793"/>
      <c r="I4" s="793"/>
      <c r="J4" s="793"/>
      <c r="K4" s="793"/>
    </row>
    <row r="5" spans="1:11" s="174" customFormat="1" ht="15.75" thickBot="1" x14ac:dyDescent="0.25">
      <c r="A5" s="828" t="s">
        <v>978</v>
      </c>
      <c r="B5" s="829"/>
      <c r="C5" s="829"/>
      <c r="D5" s="829"/>
      <c r="E5" s="829"/>
      <c r="F5" s="829"/>
      <c r="G5" s="829"/>
      <c r="H5" s="829"/>
      <c r="I5" s="829"/>
      <c r="J5" s="829"/>
      <c r="K5" s="830"/>
    </row>
    <row r="6" spans="1:11" s="174" customFormat="1" ht="15" x14ac:dyDescent="0.2">
      <c r="A6" s="175" t="s">
        <v>979</v>
      </c>
      <c r="B6" s="176" t="s">
        <v>980</v>
      </c>
      <c r="C6" s="794" t="s">
        <v>981</v>
      </c>
      <c r="D6" s="794"/>
      <c r="E6" s="794"/>
      <c r="F6" s="794"/>
      <c r="G6" s="794"/>
      <c r="H6" s="794"/>
      <c r="I6" s="794"/>
      <c r="J6" s="794"/>
      <c r="K6" s="795"/>
    </row>
    <row r="7" spans="1:11" s="174" customFormat="1" x14ac:dyDescent="0.2">
      <c r="A7" s="177" t="s">
        <v>1</v>
      </c>
      <c r="B7" s="178" t="s">
        <v>224</v>
      </c>
      <c r="C7" s="776" t="s">
        <v>116</v>
      </c>
      <c r="D7" s="776"/>
      <c r="E7" s="776"/>
      <c r="F7" s="776"/>
      <c r="G7" s="776"/>
      <c r="H7" s="776"/>
      <c r="I7" s="776"/>
      <c r="J7" s="776"/>
      <c r="K7" s="777"/>
    </row>
    <row r="8" spans="1:11" s="174" customFormat="1" x14ac:dyDescent="0.2">
      <c r="A8" s="177" t="s">
        <v>10</v>
      </c>
      <c r="B8" s="179"/>
      <c r="C8" s="796" t="s">
        <v>982</v>
      </c>
      <c r="D8" s="796"/>
      <c r="E8" s="796"/>
      <c r="F8" s="796"/>
      <c r="G8" s="796"/>
      <c r="H8" s="796"/>
      <c r="I8" s="796"/>
      <c r="J8" s="796"/>
      <c r="K8" s="797"/>
    </row>
    <row r="9" spans="1:11" s="174" customFormat="1" x14ac:dyDescent="0.2">
      <c r="A9" s="177" t="s">
        <v>983</v>
      </c>
      <c r="B9" s="180"/>
      <c r="C9" s="796" t="s">
        <v>984</v>
      </c>
      <c r="D9" s="796"/>
      <c r="E9" s="796"/>
      <c r="F9" s="796"/>
      <c r="G9" s="796"/>
      <c r="H9" s="796"/>
      <c r="I9" s="796"/>
      <c r="J9" s="796"/>
      <c r="K9" s="797"/>
    </row>
    <row r="10" spans="1:11" s="174" customFormat="1" ht="15" thickBot="1" x14ac:dyDescent="0.25">
      <c r="A10" s="181" t="s">
        <v>985</v>
      </c>
      <c r="B10" s="182"/>
      <c r="C10" s="798" t="s">
        <v>986</v>
      </c>
      <c r="D10" s="798"/>
      <c r="E10" s="798"/>
      <c r="F10" s="798"/>
      <c r="G10" s="798"/>
      <c r="H10" s="798"/>
      <c r="I10" s="798"/>
      <c r="J10" s="798"/>
      <c r="K10" s="799"/>
    </row>
    <row r="11" spans="1:11" s="174" customFormat="1" ht="14.25" customHeight="1" thickBot="1" x14ac:dyDescent="0.25">
      <c r="A11" s="793" t="s">
        <v>921</v>
      </c>
      <c r="B11" s="793"/>
      <c r="C11" s="793"/>
      <c r="D11" s="793"/>
      <c r="E11" s="793"/>
      <c r="F11" s="793"/>
      <c r="G11" s="793"/>
      <c r="H11" s="793"/>
      <c r="I11" s="793"/>
      <c r="J11" s="793"/>
      <c r="K11" s="793"/>
    </row>
    <row r="12" spans="1:11" s="174" customFormat="1" ht="15.75" thickBot="1" x14ac:dyDescent="0.25">
      <c r="A12" s="905" t="s">
        <v>987</v>
      </c>
      <c r="B12" s="906"/>
      <c r="C12" s="906"/>
      <c r="D12" s="906"/>
      <c r="E12" s="906"/>
      <c r="F12" s="906"/>
      <c r="G12" s="906"/>
      <c r="H12" s="906"/>
      <c r="I12" s="906"/>
      <c r="J12" s="906"/>
      <c r="K12" s="907"/>
    </row>
    <row r="13" spans="1:11" s="174" customFormat="1" ht="15" x14ac:dyDescent="0.2">
      <c r="A13" s="183" t="s">
        <v>979</v>
      </c>
      <c r="B13" s="184" t="s">
        <v>980</v>
      </c>
      <c r="C13" s="782" t="s">
        <v>988</v>
      </c>
      <c r="D13" s="782"/>
      <c r="E13" s="782"/>
      <c r="F13" s="782"/>
      <c r="G13" s="782"/>
      <c r="H13" s="782"/>
      <c r="I13" s="782"/>
      <c r="J13" s="782"/>
      <c r="K13" s="783"/>
    </row>
    <row r="14" spans="1:11" s="174" customFormat="1" ht="15" thickBot="1" x14ac:dyDescent="0.25">
      <c r="A14" s="230" t="s">
        <v>989</v>
      </c>
      <c r="B14" s="119"/>
      <c r="C14" s="835" t="s">
        <v>563</v>
      </c>
      <c r="D14" s="835"/>
      <c r="E14" s="835"/>
      <c r="F14" s="835"/>
      <c r="G14" s="835"/>
      <c r="H14" s="835"/>
      <c r="I14" s="835"/>
      <c r="J14" s="835"/>
      <c r="K14" s="836"/>
    </row>
    <row r="15" spans="1:11" s="174" customFormat="1" ht="14.25" customHeight="1" thickBot="1" x14ac:dyDescent="0.25">
      <c r="A15" s="793" t="s">
        <v>921</v>
      </c>
      <c r="B15" s="793"/>
      <c r="C15" s="793"/>
      <c r="D15" s="793"/>
      <c r="E15" s="793"/>
      <c r="F15" s="793"/>
      <c r="G15" s="793"/>
      <c r="H15" s="793"/>
      <c r="I15" s="793"/>
      <c r="J15" s="793"/>
      <c r="K15" s="793"/>
    </row>
    <row r="16" spans="1:11" s="174" customFormat="1" ht="15.75" thickBot="1" x14ac:dyDescent="0.25">
      <c r="A16" s="747" t="s">
        <v>990</v>
      </c>
      <c r="B16" s="748"/>
      <c r="C16" s="748"/>
      <c r="D16" s="748"/>
      <c r="E16" s="748"/>
      <c r="F16" s="748"/>
      <c r="G16" s="748"/>
      <c r="H16" s="748"/>
      <c r="I16" s="748"/>
      <c r="J16" s="748"/>
      <c r="K16" s="749"/>
    </row>
    <row r="17" spans="1:11" s="174" customFormat="1" ht="15" x14ac:dyDescent="0.25">
      <c r="A17" s="183" t="s">
        <v>979</v>
      </c>
      <c r="B17" s="184" t="s">
        <v>980</v>
      </c>
      <c r="C17" s="252" t="s">
        <v>993</v>
      </c>
      <c r="D17" s="908" t="s">
        <v>214</v>
      </c>
      <c r="E17" s="908"/>
      <c r="F17" s="908"/>
      <c r="G17" s="908"/>
      <c r="H17" s="908"/>
      <c r="I17" s="908"/>
      <c r="J17" s="908"/>
      <c r="K17" s="909"/>
    </row>
    <row r="18" spans="1:11" x14ac:dyDescent="0.2">
      <c r="A18" s="247" t="s">
        <v>57</v>
      </c>
      <c r="B18" s="123"/>
      <c r="C18" s="16">
        <v>46.15</v>
      </c>
      <c r="D18" s="833" t="s">
        <v>175</v>
      </c>
      <c r="E18" s="833"/>
      <c r="F18" s="833"/>
      <c r="G18" s="833"/>
      <c r="H18" s="833"/>
      <c r="I18" s="833"/>
      <c r="J18" s="833"/>
      <c r="K18" s="834"/>
    </row>
    <row r="19" spans="1:11" x14ac:dyDescent="0.2">
      <c r="A19" s="247" t="s">
        <v>611</v>
      </c>
      <c r="B19" s="16">
        <v>6.79</v>
      </c>
      <c r="C19" s="16">
        <v>6.79</v>
      </c>
      <c r="D19" s="833" t="s">
        <v>169</v>
      </c>
      <c r="E19" s="833"/>
      <c r="F19" s="833"/>
      <c r="G19" s="833"/>
      <c r="H19" s="833"/>
      <c r="I19" s="833"/>
      <c r="J19" s="833"/>
      <c r="K19" s="834"/>
    </row>
    <row r="20" spans="1:11" x14ac:dyDescent="0.2">
      <c r="A20" s="247" t="s">
        <v>58</v>
      </c>
      <c r="B20" s="127"/>
      <c r="C20" s="279">
        <v>200</v>
      </c>
      <c r="D20" s="833" t="s">
        <v>211</v>
      </c>
      <c r="E20" s="833"/>
      <c r="F20" s="833"/>
      <c r="G20" s="833"/>
      <c r="H20" s="833"/>
      <c r="I20" s="833"/>
      <c r="J20" s="833"/>
      <c r="K20" s="834"/>
    </row>
    <row r="21" spans="1:11" x14ac:dyDescent="0.2">
      <c r="A21" s="247" t="s">
        <v>612</v>
      </c>
      <c r="B21" s="127"/>
      <c r="C21" s="16" t="s">
        <v>116</v>
      </c>
      <c r="D21" s="833" t="s">
        <v>169</v>
      </c>
      <c r="E21" s="833"/>
      <c r="F21" s="833"/>
      <c r="G21" s="833"/>
      <c r="H21" s="833"/>
      <c r="I21" s="833"/>
      <c r="J21" s="833"/>
      <c r="K21" s="834"/>
    </row>
    <row r="22" spans="1:11" x14ac:dyDescent="0.2">
      <c r="A22" s="247" t="s">
        <v>613</v>
      </c>
      <c r="B22" s="118"/>
      <c r="C22" s="16" t="s">
        <v>116</v>
      </c>
      <c r="D22" s="833" t="s">
        <v>175</v>
      </c>
      <c r="E22" s="833"/>
      <c r="F22" s="833"/>
      <c r="G22" s="833"/>
      <c r="H22" s="833"/>
      <c r="I22" s="833"/>
      <c r="J22" s="833"/>
      <c r="K22" s="834"/>
    </row>
    <row r="23" spans="1:11" x14ac:dyDescent="0.2">
      <c r="A23" s="247" t="s">
        <v>56</v>
      </c>
      <c r="B23" s="127"/>
      <c r="C23" s="308" t="s">
        <v>116</v>
      </c>
      <c r="D23" s="833" t="s">
        <v>211</v>
      </c>
      <c r="E23" s="833"/>
      <c r="F23" s="833"/>
      <c r="G23" s="833"/>
      <c r="H23" s="833"/>
      <c r="I23" s="833"/>
      <c r="J23" s="833"/>
      <c r="K23" s="834"/>
    </row>
    <row r="24" spans="1:11" ht="15" customHeight="1" x14ac:dyDescent="0.2">
      <c r="A24" s="307" t="s">
        <v>170</v>
      </c>
      <c r="B24" s="49">
        <f>K50</f>
        <v>0</v>
      </c>
      <c r="C24" s="16" t="s">
        <v>116</v>
      </c>
      <c r="D24" s="833" t="s">
        <v>216</v>
      </c>
      <c r="E24" s="833"/>
      <c r="F24" s="833"/>
      <c r="G24" s="833"/>
      <c r="H24" s="833"/>
      <c r="I24" s="833"/>
      <c r="J24" s="833"/>
      <c r="K24" s="834"/>
    </row>
    <row r="25" spans="1:11" ht="16.5" customHeight="1" thickBot="1" x14ac:dyDescent="0.25">
      <c r="A25" s="309" t="s">
        <v>171</v>
      </c>
      <c r="B25" s="51">
        <f>K53</f>
        <v>0</v>
      </c>
      <c r="C25" s="18" t="s">
        <v>116</v>
      </c>
      <c r="D25" s="910" t="s">
        <v>1080</v>
      </c>
      <c r="E25" s="911"/>
      <c r="F25" s="911"/>
      <c r="G25" s="911"/>
      <c r="H25" s="911"/>
      <c r="I25" s="911"/>
      <c r="J25" s="911"/>
      <c r="K25" s="912"/>
    </row>
    <row r="26" spans="1:11" ht="15" thickBot="1" x14ac:dyDescent="0.25">
      <c r="A26" s="913" t="s">
        <v>921</v>
      </c>
      <c r="B26" s="913"/>
      <c r="C26" s="913"/>
      <c r="D26" s="913"/>
      <c r="E26" s="913"/>
      <c r="F26" s="913"/>
      <c r="G26" s="913"/>
      <c r="H26" s="913"/>
      <c r="I26" s="913"/>
      <c r="J26" s="913"/>
      <c r="K26" s="913"/>
    </row>
    <row r="27" spans="1:11" s="174" customFormat="1" ht="15.75" thickBot="1" x14ac:dyDescent="0.25">
      <c r="A27" s="747" t="s">
        <v>992</v>
      </c>
      <c r="B27" s="748"/>
      <c r="C27" s="748"/>
      <c r="D27" s="748"/>
      <c r="E27" s="748"/>
      <c r="F27" s="748"/>
      <c r="G27" s="748"/>
      <c r="H27" s="748"/>
      <c r="I27" s="748"/>
      <c r="J27" s="748"/>
      <c r="K27" s="749"/>
    </row>
    <row r="28" spans="1:11" ht="30" x14ac:dyDescent="0.25">
      <c r="A28" s="305" t="s">
        <v>15</v>
      </c>
      <c r="B28" s="306" t="s">
        <v>531</v>
      </c>
      <c r="C28" s="304" t="s">
        <v>16</v>
      </c>
      <c r="D28" s="304" t="s">
        <v>17</v>
      </c>
      <c r="E28" s="304" t="s">
        <v>196</v>
      </c>
      <c r="F28" s="304" t="s">
        <v>213</v>
      </c>
      <c r="G28" s="915" t="s">
        <v>168</v>
      </c>
      <c r="H28" s="915"/>
      <c r="I28" s="915"/>
      <c r="J28" s="915"/>
      <c r="K28" s="916"/>
    </row>
    <row r="29" spans="1:11" x14ac:dyDescent="0.2">
      <c r="A29" s="307" t="s">
        <v>20</v>
      </c>
      <c r="B29" s="16" t="s">
        <v>116</v>
      </c>
      <c r="C29" s="52">
        <f>B24*$B$20*42/1000</f>
        <v>0</v>
      </c>
      <c r="D29" s="131">
        <f>B25*B23*42/1000/2000</f>
        <v>0</v>
      </c>
      <c r="E29" s="52" t="s">
        <v>116</v>
      </c>
      <c r="F29" s="68" t="s">
        <v>116</v>
      </c>
      <c r="G29" s="891" t="s">
        <v>209</v>
      </c>
      <c r="H29" s="891"/>
      <c r="I29" s="891"/>
      <c r="J29" s="891"/>
      <c r="K29" s="892"/>
    </row>
    <row r="30" spans="1:11" x14ac:dyDescent="0.2">
      <c r="A30" s="247" t="s">
        <v>39</v>
      </c>
      <c r="B30" s="128"/>
      <c r="C30" s="83">
        <f>B30*C29</f>
        <v>0</v>
      </c>
      <c r="D30" s="83">
        <f>B30*D29</f>
        <v>0</v>
      </c>
      <c r="E30" s="17" t="s">
        <v>116</v>
      </c>
      <c r="F30" s="17" t="s">
        <v>116</v>
      </c>
      <c r="G30" s="833" t="s">
        <v>561</v>
      </c>
      <c r="H30" s="833"/>
      <c r="I30" s="833"/>
      <c r="J30" s="833"/>
      <c r="K30" s="834"/>
    </row>
    <row r="31" spans="1:11" x14ac:dyDescent="0.2">
      <c r="A31" s="247" t="s">
        <v>40</v>
      </c>
      <c r="B31" s="128"/>
      <c r="C31" s="83">
        <f>B31*C29</f>
        <v>0</v>
      </c>
      <c r="D31" s="83">
        <f>B31*D29</f>
        <v>0</v>
      </c>
      <c r="E31" s="83">
        <v>3.2104200000000001</v>
      </c>
      <c r="F31" s="17" t="s">
        <v>116</v>
      </c>
      <c r="G31" s="833" t="s">
        <v>561</v>
      </c>
      <c r="H31" s="833"/>
      <c r="I31" s="833"/>
      <c r="J31" s="833"/>
      <c r="K31" s="834"/>
    </row>
    <row r="32" spans="1:11" x14ac:dyDescent="0.2">
      <c r="A32" s="247" t="s">
        <v>41</v>
      </c>
      <c r="B32" s="128"/>
      <c r="C32" s="83">
        <f>B32*C29</f>
        <v>0</v>
      </c>
      <c r="D32" s="83">
        <f>B32*D29</f>
        <v>0</v>
      </c>
      <c r="E32" s="83">
        <v>7.3639099999999997</v>
      </c>
      <c r="F32" s="17" t="s">
        <v>116</v>
      </c>
      <c r="G32" s="833" t="s">
        <v>561</v>
      </c>
      <c r="H32" s="833"/>
      <c r="I32" s="833"/>
      <c r="J32" s="833"/>
      <c r="K32" s="834"/>
    </row>
    <row r="33" spans="1:11" x14ac:dyDescent="0.2">
      <c r="A33" s="247" t="s">
        <v>42</v>
      </c>
      <c r="B33" s="128"/>
      <c r="C33" s="83">
        <f>B33*C29</f>
        <v>0</v>
      </c>
      <c r="D33" s="83">
        <f>B33*D29</f>
        <v>0</v>
      </c>
      <c r="E33" s="83">
        <v>1.72855</v>
      </c>
      <c r="F33" s="17" t="s">
        <v>116</v>
      </c>
      <c r="G33" s="833" t="s">
        <v>561</v>
      </c>
      <c r="H33" s="833"/>
      <c r="I33" s="833"/>
      <c r="J33" s="833"/>
      <c r="K33" s="834"/>
    </row>
    <row r="34" spans="1:11" x14ac:dyDescent="0.2">
      <c r="A34" s="247" t="s">
        <v>43</v>
      </c>
      <c r="B34" s="128"/>
      <c r="C34" s="83">
        <f>B34*C29</f>
        <v>0</v>
      </c>
      <c r="D34" s="83">
        <f>B34*D29</f>
        <v>0</v>
      </c>
      <c r="E34" s="83">
        <v>1.8176600000000001</v>
      </c>
      <c r="F34" s="17" t="s">
        <v>116</v>
      </c>
      <c r="G34" s="833" t="s">
        <v>561</v>
      </c>
      <c r="H34" s="833"/>
      <c r="I34" s="833"/>
      <c r="J34" s="833"/>
      <c r="K34" s="834"/>
    </row>
    <row r="35" spans="1:11" x14ac:dyDescent="0.2">
      <c r="A35" s="247" t="s">
        <v>55</v>
      </c>
      <c r="B35" s="128"/>
      <c r="C35" s="83">
        <f>B35*C29</f>
        <v>0</v>
      </c>
      <c r="D35" s="83">
        <f>B35*D29</f>
        <v>0</v>
      </c>
      <c r="E35" s="83">
        <v>0.66776000000000002</v>
      </c>
      <c r="F35" s="17">
        <v>7.5639999999999999E-2</v>
      </c>
      <c r="G35" s="833" t="s">
        <v>561</v>
      </c>
      <c r="H35" s="833"/>
      <c r="I35" s="833"/>
      <c r="J35" s="833"/>
      <c r="K35" s="834"/>
    </row>
    <row r="36" spans="1:11" x14ac:dyDescent="0.2">
      <c r="A36" s="247" t="s">
        <v>44</v>
      </c>
      <c r="B36" s="129"/>
      <c r="C36" s="90">
        <f>B36*C29</f>
        <v>0</v>
      </c>
      <c r="D36" s="83">
        <f>B36*D29</f>
        <v>0</v>
      </c>
      <c r="E36" s="90">
        <v>0</v>
      </c>
      <c r="F36" s="17" t="s">
        <v>116</v>
      </c>
      <c r="G36" s="833" t="s">
        <v>561</v>
      </c>
      <c r="H36" s="833"/>
      <c r="I36" s="833"/>
      <c r="J36" s="833"/>
      <c r="K36" s="834"/>
    </row>
    <row r="37" spans="1:11" x14ac:dyDescent="0.2">
      <c r="A37" s="247" t="s">
        <v>45</v>
      </c>
      <c r="B37" s="129"/>
      <c r="C37" s="83">
        <f>B37*C29</f>
        <v>0</v>
      </c>
      <c r="D37" s="83">
        <f>B37*D29</f>
        <v>0</v>
      </c>
      <c r="E37" s="83">
        <v>0.70013999999999998</v>
      </c>
      <c r="F37" s="17" t="s">
        <v>116</v>
      </c>
      <c r="G37" s="833" t="s">
        <v>561</v>
      </c>
      <c r="H37" s="833"/>
      <c r="I37" s="833"/>
      <c r="J37" s="833"/>
      <c r="K37" s="834"/>
    </row>
    <row r="38" spans="1:11" x14ac:dyDescent="0.2">
      <c r="A38" s="247" t="s">
        <v>46</v>
      </c>
      <c r="B38" s="129"/>
      <c r="C38" s="90">
        <f>B38*C29</f>
        <v>0</v>
      </c>
      <c r="D38" s="83">
        <f>B38*D29</f>
        <v>0</v>
      </c>
      <c r="E38" s="90">
        <v>0</v>
      </c>
      <c r="F38" s="17" t="s">
        <v>116</v>
      </c>
      <c r="G38" s="833" t="s">
        <v>561</v>
      </c>
      <c r="H38" s="833"/>
      <c r="I38" s="833"/>
      <c r="J38" s="833"/>
      <c r="K38" s="834"/>
    </row>
    <row r="39" spans="1:11" x14ac:dyDescent="0.2">
      <c r="A39" s="247" t="s">
        <v>47</v>
      </c>
      <c r="B39" s="129"/>
      <c r="C39" s="83">
        <f>B39*C29</f>
        <v>0</v>
      </c>
      <c r="D39" s="83">
        <f>B39*D29</f>
        <v>0</v>
      </c>
      <c r="E39" s="83">
        <v>0.2681</v>
      </c>
      <c r="F39" s="17" t="s">
        <v>116</v>
      </c>
      <c r="G39" s="833" t="s">
        <v>561</v>
      </c>
      <c r="H39" s="833"/>
      <c r="I39" s="833"/>
      <c r="J39" s="833"/>
      <c r="K39" s="834"/>
    </row>
    <row r="40" spans="1:11" x14ac:dyDescent="0.2">
      <c r="A40" s="247" t="s">
        <v>48</v>
      </c>
      <c r="B40" s="129"/>
      <c r="C40" s="83">
        <f>B40*C29</f>
        <v>0</v>
      </c>
      <c r="D40" s="83">
        <f>B40*D29</f>
        <v>0</v>
      </c>
      <c r="E40" s="83">
        <v>5.3269999999999998E-2</v>
      </c>
      <c r="F40" s="17" t="s">
        <v>116</v>
      </c>
      <c r="G40" s="833" t="s">
        <v>561</v>
      </c>
      <c r="H40" s="833"/>
      <c r="I40" s="833"/>
      <c r="J40" s="833"/>
      <c r="K40" s="834"/>
    </row>
    <row r="41" spans="1:11" x14ac:dyDescent="0.2">
      <c r="A41" s="247" t="s">
        <v>49</v>
      </c>
      <c r="B41" s="129"/>
      <c r="C41" s="83">
        <f>B41*C29</f>
        <v>0</v>
      </c>
      <c r="D41" s="83">
        <f>B41*D29</f>
        <v>0</v>
      </c>
      <c r="E41" s="83">
        <v>2.1000000000000001E-4</v>
      </c>
      <c r="F41" s="17" t="s">
        <v>116</v>
      </c>
      <c r="G41" s="833" t="s">
        <v>561</v>
      </c>
      <c r="H41" s="833"/>
      <c r="I41" s="833"/>
      <c r="J41" s="833"/>
      <c r="K41" s="834"/>
    </row>
    <row r="42" spans="1:11" x14ac:dyDescent="0.2">
      <c r="A42" s="247" t="s">
        <v>50</v>
      </c>
      <c r="B42" s="129"/>
      <c r="C42" s="83">
        <f>B42*C29</f>
        <v>0</v>
      </c>
      <c r="D42" s="83">
        <f>B42*D29</f>
        <v>0</v>
      </c>
      <c r="E42" s="83">
        <v>2.351E-2</v>
      </c>
      <c r="F42" s="17">
        <v>2.66E-3</v>
      </c>
      <c r="G42" s="833" t="s">
        <v>561</v>
      </c>
      <c r="H42" s="833"/>
      <c r="I42" s="833"/>
      <c r="J42" s="833"/>
      <c r="K42" s="834"/>
    </row>
    <row r="43" spans="1:11" x14ac:dyDescent="0.2">
      <c r="A43" s="247" t="s">
        <v>51</v>
      </c>
      <c r="B43" s="129"/>
      <c r="C43" s="83">
        <f>B43*C29</f>
        <v>0</v>
      </c>
      <c r="D43" s="83">
        <f>B43*D29</f>
        <v>0</v>
      </c>
      <c r="E43" s="83">
        <v>4.2459999999999998E-2</v>
      </c>
      <c r="F43" s="17" t="s">
        <v>116</v>
      </c>
      <c r="G43" s="833" t="s">
        <v>561</v>
      </c>
      <c r="H43" s="833"/>
      <c r="I43" s="833"/>
      <c r="J43" s="833"/>
      <c r="K43" s="834"/>
    </row>
    <row r="44" spans="1:11" x14ac:dyDescent="0.2">
      <c r="A44" s="247" t="s">
        <v>52</v>
      </c>
      <c r="B44" s="129"/>
      <c r="C44" s="83">
        <f>B44*C29</f>
        <v>0</v>
      </c>
      <c r="D44" s="83">
        <f>B44*D29</f>
        <v>0</v>
      </c>
      <c r="E44" s="83">
        <v>2.1800000000000001E-3</v>
      </c>
      <c r="F44" s="17" t="s">
        <v>116</v>
      </c>
      <c r="G44" s="833" t="s">
        <v>561</v>
      </c>
      <c r="H44" s="833"/>
      <c r="I44" s="833"/>
      <c r="J44" s="833"/>
      <c r="K44" s="834"/>
    </row>
    <row r="45" spans="1:11" x14ac:dyDescent="0.2">
      <c r="A45" s="247" t="s">
        <v>53</v>
      </c>
      <c r="B45" s="129"/>
      <c r="C45" s="83">
        <f>B45*C29</f>
        <v>0</v>
      </c>
      <c r="D45" s="83">
        <f>B45*D29</f>
        <v>0</v>
      </c>
      <c r="E45" s="83">
        <v>1.9439999999999999E-2</v>
      </c>
      <c r="F45" s="17" t="s">
        <v>116</v>
      </c>
      <c r="G45" s="833" t="s">
        <v>561</v>
      </c>
      <c r="H45" s="833"/>
      <c r="I45" s="833"/>
      <c r="J45" s="833"/>
      <c r="K45" s="834"/>
    </row>
    <row r="46" spans="1:11" ht="15" thickBot="1" x14ac:dyDescent="0.25">
      <c r="A46" s="181" t="s">
        <v>54</v>
      </c>
      <c r="B46" s="130"/>
      <c r="C46" s="85">
        <f>B46*C29</f>
        <v>0</v>
      </c>
      <c r="D46" s="85">
        <f>B46*D29</f>
        <v>0</v>
      </c>
      <c r="E46" s="85">
        <v>3.3700000000000002E-3</v>
      </c>
      <c r="F46" s="19" t="s">
        <v>116</v>
      </c>
      <c r="G46" s="835" t="s">
        <v>561</v>
      </c>
      <c r="H46" s="835"/>
      <c r="I46" s="835"/>
      <c r="J46" s="835"/>
      <c r="K46" s="836"/>
    </row>
    <row r="47" spans="1:11" ht="15" x14ac:dyDescent="0.2">
      <c r="A47" s="914" t="s">
        <v>530</v>
      </c>
      <c r="B47" s="914"/>
      <c r="C47" s="914"/>
      <c r="D47" s="914"/>
      <c r="E47" s="914"/>
      <c r="F47" s="914"/>
      <c r="G47" s="914"/>
      <c r="H47" s="914"/>
      <c r="I47" s="914"/>
      <c r="J47" s="914"/>
      <c r="K47" s="914"/>
    </row>
    <row r="48" spans="1:11" ht="15" thickBot="1" x14ac:dyDescent="0.25">
      <c r="A48" s="913" t="s">
        <v>921</v>
      </c>
      <c r="B48" s="913"/>
      <c r="C48" s="913"/>
      <c r="D48" s="913"/>
      <c r="E48" s="913"/>
      <c r="F48" s="913"/>
      <c r="G48" s="913"/>
      <c r="H48" s="913"/>
      <c r="I48" s="913"/>
      <c r="J48" s="913"/>
      <c r="K48" s="913"/>
    </row>
    <row r="49" spans="1:11" ht="15.75" thickBot="1" x14ac:dyDescent="0.25">
      <c r="A49" s="814" t="s">
        <v>1013</v>
      </c>
      <c r="B49" s="815"/>
      <c r="C49" s="815"/>
      <c r="D49" s="815"/>
      <c r="E49" s="815"/>
      <c r="F49" s="815"/>
      <c r="G49" s="815"/>
      <c r="H49" s="815"/>
      <c r="I49" s="815"/>
      <c r="J49" s="815"/>
      <c r="K49" s="816"/>
    </row>
    <row r="50" spans="1:11" x14ac:dyDescent="0.2">
      <c r="A50" s="33" t="s">
        <v>173</v>
      </c>
      <c r="B50" s="45">
        <v>12.46</v>
      </c>
      <c r="C50" s="53">
        <v>0.6</v>
      </c>
      <c r="D50" s="54">
        <f>B19</f>
        <v>6.79</v>
      </c>
      <c r="E50" s="45" t="s">
        <v>73</v>
      </c>
      <c r="F50" s="40">
        <f>B18</f>
        <v>0</v>
      </c>
      <c r="G50" s="45" t="s">
        <v>84</v>
      </c>
      <c r="H50" s="40"/>
      <c r="I50" s="45"/>
      <c r="J50" s="55" t="s">
        <v>72</v>
      </c>
      <c r="K50" s="56">
        <f>B50*C50*D50*F50/H51</f>
        <v>0</v>
      </c>
    </row>
    <row r="51" spans="1:11" ht="15" thickBot="1" x14ac:dyDescent="0.25">
      <c r="A51" s="35" t="s">
        <v>198</v>
      </c>
      <c r="B51" s="37"/>
      <c r="C51" s="41"/>
      <c r="D51" s="38"/>
      <c r="E51" s="37"/>
      <c r="F51" s="38"/>
      <c r="G51" s="37" t="s">
        <v>82</v>
      </c>
      <c r="H51" s="57">
        <f>95+460</f>
        <v>555</v>
      </c>
      <c r="I51" s="37" t="s">
        <v>80</v>
      </c>
      <c r="J51" s="38"/>
      <c r="K51" s="58"/>
    </row>
    <row r="52" spans="1:11" ht="15" thickBot="1" x14ac:dyDescent="0.25">
      <c r="H52" s="32"/>
      <c r="K52" s="32"/>
    </row>
    <row r="53" spans="1:11" x14ac:dyDescent="0.2">
      <c r="A53" s="33" t="s">
        <v>173</v>
      </c>
      <c r="B53" s="45">
        <v>12.46</v>
      </c>
      <c r="C53" s="20">
        <v>0.6</v>
      </c>
      <c r="D53" s="59">
        <v>4</v>
      </c>
      <c r="E53" s="45" t="s">
        <v>73</v>
      </c>
      <c r="F53" s="40">
        <f>B18</f>
        <v>0</v>
      </c>
      <c r="G53" s="45" t="s">
        <v>84</v>
      </c>
      <c r="H53" s="40"/>
      <c r="I53" s="45"/>
      <c r="J53" s="55" t="s">
        <v>72</v>
      </c>
      <c r="K53" s="56">
        <f>B53*C53*D53*F53/H54</f>
        <v>0</v>
      </c>
    </row>
    <row r="54" spans="1:11" ht="15" thickBot="1" x14ac:dyDescent="0.25">
      <c r="A54" s="330" t="s">
        <v>181</v>
      </c>
      <c r="B54" s="37"/>
      <c r="C54" s="41"/>
      <c r="D54" s="38"/>
      <c r="E54" s="37"/>
      <c r="F54" s="38"/>
      <c r="G54" s="37" t="s">
        <v>82</v>
      </c>
      <c r="H54" s="57">
        <f>B22+460</f>
        <v>460</v>
      </c>
      <c r="I54" s="37" t="s">
        <v>80</v>
      </c>
      <c r="J54" s="38"/>
      <c r="K54" s="39"/>
    </row>
    <row r="55" spans="1:11" x14ac:dyDescent="0.2">
      <c r="A55" s="913" t="s">
        <v>768</v>
      </c>
      <c r="B55" s="913"/>
      <c r="C55" s="913"/>
      <c r="D55" s="913"/>
      <c r="E55" s="913"/>
      <c r="F55" s="913"/>
      <c r="G55" s="913"/>
      <c r="H55" s="913"/>
      <c r="I55" s="913"/>
      <c r="J55" s="913"/>
      <c r="K55" s="913"/>
    </row>
  </sheetData>
  <sheetProtection algorithmName="SHA-512" hashValue="UMkOEU7Y8zYH6RU7TgEjxiTiU3zRyR2TqCoLxIFDJLT3FdOYDcahiezzGSK7jnz09SNYWzvD3u78huseG85hCw==" saltValue="sKXMwfAKQrqYssOJcUDg0g==" spinCount="100000" sheet="1" objects="1" scenarios="1"/>
  <mergeCells count="50">
    <mergeCell ref="G28:K28"/>
    <mergeCell ref="G29:K29"/>
    <mergeCell ref="G38:K38"/>
    <mergeCell ref="G39:K39"/>
    <mergeCell ref="C10:K10"/>
    <mergeCell ref="G36:K36"/>
    <mergeCell ref="A26:K26"/>
    <mergeCell ref="A27:K27"/>
    <mergeCell ref="A55:K55"/>
    <mergeCell ref="A49:K49"/>
    <mergeCell ref="G41:K41"/>
    <mergeCell ref="G42:K42"/>
    <mergeCell ref="G43:K43"/>
    <mergeCell ref="G44:K44"/>
    <mergeCell ref="G45:K45"/>
    <mergeCell ref="A47:K47"/>
    <mergeCell ref="G46:K46"/>
    <mergeCell ref="A48:K48"/>
    <mergeCell ref="G40:K40"/>
    <mergeCell ref="A5:K5"/>
    <mergeCell ref="D19:K19"/>
    <mergeCell ref="D20:K20"/>
    <mergeCell ref="D21:K21"/>
    <mergeCell ref="D22:K22"/>
    <mergeCell ref="D23:K23"/>
    <mergeCell ref="D24:K24"/>
    <mergeCell ref="D25:K25"/>
    <mergeCell ref="G32:K32"/>
    <mergeCell ref="G33:K33"/>
    <mergeCell ref="G34:K34"/>
    <mergeCell ref="G35:K35"/>
    <mergeCell ref="G30:K30"/>
    <mergeCell ref="G31:K31"/>
    <mergeCell ref="G37:K37"/>
    <mergeCell ref="A4:K4"/>
    <mergeCell ref="A1:K1"/>
    <mergeCell ref="A2:K2"/>
    <mergeCell ref="A3:K3"/>
    <mergeCell ref="D18:K18"/>
    <mergeCell ref="D17:K17"/>
    <mergeCell ref="A16:K16"/>
    <mergeCell ref="A15:K15"/>
    <mergeCell ref="A11:K11"/>
    <mergeCell ref="A12:K12"/>
    <mergeCell ref="C13:K13"/>
    <mergeCell ref="C14:K14"/>
    <mergeCell ref="C6:K6"/>
    <mergeCell ref="C7:K7"/>
    <mergeCell ref="C8:K8"/>
    <mergeCell ref="C9:K9"/>
  </mergeCells>
  <conditionalFormatting sqref="C29:D46">
    <cfRule type="expression" dxfId="50" priority="3">
      <formula>C29&gt;E29</formula>
    </cfRule>
  </conditionalFormatting>
  <dataValidations xWindow="465" yWindow="598" count="23">
    <dataValidation allowBlank="1" showErrorMessage="1" prompt="Molecular Weight of VOC (lb/lb-mol)  Yellow Cell" sqref="B21:B23 B30:B46 B18" xr:uid="{00000000-0002-0000-1100-000000000000}"/>
    <dataValidation allowBlank="1" showInputMessage="1" showErrorMessage="1" prompt="The Propane  tpy maximum is not applicable." sqref="D30" xr:uid="{00000000-0002-0000-1100-00002A000000}"/>
    <dataValidation allowBlank="1" showInputMessage="1" showErrorMessage="1" prompt="The Isobutane  tpy maximum is not applicable." sqref="D31" xr:uid="{00000000-0002-0000-1100-00002B000000}"/>
    <dataValidation allowBlank="1" showInputMessage="1" showErrorMessage="1" prompt="The n-Butane  tpy maximum is not applicable." sqref="D32" xr:uid="{00000000-0002-0000-1100-00002C000000}"/>
    <dataValidation allowBlank="1" showInputMessage="1" showErrorMessage="1" prompt="The Isopentane  tpy maximum is not applicable." sqref="D33" xr:uid="{00000000-0002-0000-1100-00002D000000}"/>
    <dataValidation allowBlank="1" showInputMessage="1" showErrorMessage="1" prompt="The n-Pentane  tpy maximum is not applicable." sqref="D34" xr:uid="{00000000-0002-0000-1100-00002E000000}"/>
    <dataValidation allowBlank="1" showInputMessage="1" showErrorMessage="1" prompt="The Mixed Hexanes  tpy maximum is 0.07564." sqref="D35" xr:uid="{00000000-0002-0000-1100-00002F000000}"/>
    <dataValidation allowBlank="1" showInputMessage="1" showErrorMessage="1" prompt="The Cyclohexane  tpy maximum is not applicable." sqref="D36" xr:uid="{00000000-0002-0000-1100-000030000000}"/>
    <dataValidation allowBlank="1" showInputMessage="1" showErrorMessage="1" prompt="The Heptanes  tpy maximum is not applicable." sqref="D37" xr:uid="{00000000-0002-0000-1100-000031000000}"/>
    <dataValidation allowBlank="1" showInputMessage="1" showErrorMessage="1" prompt="The Methylcyclohexane  tpy maximum is not applicable." sqref="D38" xr:uid="{00000000-0002-0000-1100-000032000000}"/>
    <dataValidation allowBlank="1" showInputMessage="1" showErrorMessage="1" prompt="The Octanes  tpy maximum is not applicable." sqref="D39" xr:uid="{00000000-0002-0000-1100-000033000000}"/>
    <dataValidation allowBlank="1" showInputMessage="1" showErrorMessage="1" prompt="The Nonanes  tpy maximum is not applicable." sqref="D40" xr:uid="{00000000-0002-0000-1100-000034000000}"/>
    <dataValidation allowBlank="1" showInputMessage="1" showErrorMessage="1" prompt="The Decanes+  tpy maximum is not applicable." sqref="D41" xr:uid="{00000000-0002-0000-1100-000035000000}"/>
    <dataValidation allowBlank="1" showInputMessage="1" showErrorMessage="1" prompt="The Benzene  tpy maximum is 0.00266." sqref="D42" xr:uid="{00000000-0002-0000-1100-000036000000}"/>
    <dataValidation allowBlank="1" showInputMessage="1" showErrorMessage="1" prompt="The Toluene  tpy maximum is not applicable." sqref="D43" xr:uid="{00000000-0002-0000-1100-000037000000}"/>
    <dataValidation allowBlank="1" showInputMessage="1" showErrorMessage="1" prompt="The Ethylbenzene  tpy maximum is not applicable." sqref="D44" xr:uid="{00000000-0002-0000-1100-000038000000}"/>
    <dataValidation allowBlank="1" showInputMessage="1" showErrorMessage="1" prompt="The Xylene  tpy maximum is not applicable." sqref="D45" xr:uid="{00000000-0002-0000-1100-000039000000}"/>
    <dataValidation allowBlank="1" showInputMessage="1" showErrorMessage="1" prompt="The 2,2,4-Trimethylpentane  tpy maximum is not applicable." sqref="D46" xr:uid="{00000000-0002-0000-1100-00003A000000}"/>
    <dataValidation type="decimal" operator="lessThanOrEqual" allowBlank="1" showErrorMessage="1" prompt="Molecular Weight of VOC (lb/lb-mol)  Yellow Cell" sqref="B20" xr:uid="{0885FE93-80AA-46E5-A8B4-F46A0F160498}">
      <formula1>200</formula1>
    </dataValidation>
    <dataValidation type="decimal" allowBlank="1" showErrorMessage="1" errorTitle="North (Meters)" error="Enter a value between 2854000 and 4059000 meters." prompt="North (Meters) Yellow Cell" sqref="B10" xr:uid="{085D7D25-7B25-45CB-91A9-5B5E125D0497}">
      <formula1>2854000</formula1>
      <formula2>4059000</formula2>
    </dataValidation>
    <dataValidation type="decimal" allowBlank="1" showErrorMessage="1" errorTitle="East (Meters)" error="Enter a value between 205000 and 795000 meters." prompt="East (Meters) Yellow Cell" sqref="B9" xr:uid="{91FC4E06-7D16-497E-9B90-6C94C576A79A}">
      <formula1>205000</formula1>
      <formula2>795000</formula2>
    </dataValidation>
    <dataValidation type="list" allowBlank="1" showErrorMessage="1" errorTitle="Zone" error="Values allowed are: 13, 14, 15." prompt="Zone Yellow Cell" sqref="B8" xr:uid="{39F6E429-A002-4F7F-8F5E-2851B0D40014}">
      <formula1>Zones</formula1>
    </dataValidation>
    <dataValidation type="decimal" operator="greaterThanOrEqual" allowBlank="1" showErrorMessage="1" prompt="Molecular Weight of VOC (lb/lb-mol)  Yellow Cell" sqref="B14" xr:uid="{9B3621E7-6CA7-4EE4-AFA2-222EBC6EF2E8}">
      <formula1>10</formula1>
    </dataValidation>
  </dataValidations>
  <pageMargins left="0.25" right="0.25" top="0.25" bottom="0.25" header="0.3" footer="0.3"/>
  <pageSetup scale="92" orientation="portrait" r:id="rId1"/>
  <headerFooter>
    <oddHeader>&amp;CCompressor Station RAP Application</oddHeader>
    <oddFooter>&amp;LVersion 2.0&amp;CSheet: &amp;A&amp;RPage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CCB88-C1BC-4175-909F-70A7F0066134}">
  <sheetPr codeName="Sheet18">
    <tabColor rgb="FFFFFFCC"/>
    <pageSetUpPr fitToPage="1"/>
  </sheetPr>
  <dimension ref="A1:XFB135"/>
  <sheetViews>
    <sheetView showGridLines="0" zoomScaleNormal="100" zoomScaleSheetLayoutView="112" workbookViewId="0">
      <selection sqref="A1:G1"/>
    </sheetView>
  </sheetViews>
  <sheetFormatPr defaultColWidth="0" defaultRowHeight="12.75" zeroHeight="1" x14ac:dyDescent="0.2"/>
  <cols>
    <col min="1" max="1" width="14.625" style="144" customWidth="1"/>
    <col min="2" max="2" width="16.375" style="144" customWidth="1"/>
    <col min="3" max="7" width="14.625" style="144" customWidth="1"/>
    <col min="8" max="16382" width="0" style="137" hidden="1"/>
    <col min="16383" max="16384" width="15.25" style="137" hidden="1"/>
  </cols>
  <sheetData>
    <row r="1" spans="1:16382" ht="6" customHeight="1" thickBot="1" x14ac:dyDescent="0.25">
      <c r="A1" s="667" t="s">
        <v>631</v>
      </c>
      <c r="B1" s="667"/>
      <c r="C1" s="667"/>
      <c r="D1" s="667"/>
      <c r="E1" s="667"/>
      <c r="F1" s="667"/>
      <c r="G1" s="667"/>
    </row>
    <row r="2" spans="1:16382" ht="18.75" thickBot="1" x14ac:dyDescent="0.25">
      <c r="A2" s="668" t="s">
        <v>1000</v>
      </c>
      <c r="B2" s="669"/>
      <c r="C2" s="669"/>
      <c r="D2" s="669"/>
      <c r="E2" s="669"/>
      <c r="F2" s="669"/>
      <c r="G2" s="670"/>
    </row>
    <row r="3" spans="1:16382" ht="61.5" customHeight="1" thickBot="1" x14ac:dyDescent="0.25">
      <c r="A3" s="671" t="s">
        <v>1126</v>
      </c>
      <c r="B3" s="672"/>
      <c r="C3" s="672"/>
      <c r="D3" s="672"/>
      <c r="E3" s="672"/>
      <c r="F3" s="672"/>
      <c r="G3" s="673"/>
    </row>
    <row r="4" spans="1:16382" s="136" customFormat="1" ht="13.5" thickBot="1" x14ac:dyDescent="0.25">
      <c r="A4" s="510" t="s">
        <v>636</v>
      </c>
      <c r="B4" s="510"/>
      <c r="C4" s="510"/>
      <c r="D4" s="510"/>
      <c r="E4" s="510"/>
      <c r="F4" s="510"/>
      <c r="G4" s="510"/>
    </row>
    <row r="5" spans="1:16382" s="141" customFormat="1" ht="15" customHeight="1" thickBot="1" x14ac:dyDescent="0.25">
      <c r="A5" s="674" t="s">
        <v>699</v>
      </c>
      <c r="B5" s="675"/>
      <c r="C5" s="675"/>
      <c r="D5" s="675"/>
      <c r="E5" s="675"/>
      <c r="F5" s="675"/>
      <c r="G5" s="676"/>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c r="KG5" s="137"/>
      <c r="KH5" s="137"/>
      <c r="KI5" s="137"/>
      <c r="KJ5" s="137"/>
      <c r="KK5" s="137"/>
      <c r="KL5" s="137"/>
      <c r="KM5" s="137"/>
      <c r="KN5" s="137"/>
      <c r="KO5" s="137"/>
      <c r="KP5" s="137"/>
      <c r="KQ5" s="137"/>
      <c r="KR5" s="137"/>
      <c r="KS5" s="137"/>
      <c r="KT5" s="137"/>
      <c r="KU5" s="137"/>
      <c r="KV5" s="137"/>
      <c r="KW5" s="137"/>
      <c r="KX5" s="137"/>
      <c r="KY5" s="137"/>
      <c r="KZ5" s="137"/>
      <c r="LA5" s="137"/>
      <c r="LB5" s="137"/>
      <c r="LC5" s="137"/>
      <c r="LD5" s="137"/>
      <c r="LE5" s="137"/>
      <c r="LF5" s="137"/>
      <c r="LG5" s="137"/>
      <c r="LH5" s="137"/>
      <c r="LI5" s="137"/>
      <c r="LJ5" s="137"/>
      <c r="LK5" s="137"/>
      <c r="LL5" s="137"/>
      <c r="LM5" s="137"/>
      <c r="LN5" s="137"/>
      <c r="LO5" s="137"/>
      <c r="LP5" s="137"/>
      <c r="LQ5" s="137"/>
      <c r="LR5" s="137"/>
      <c r="LS5" s="137"/>
      <c r="LT5" s="137"/>
      <c r="LU5" s="137"/>
      <c r="LV5" s="137"/>
      <c r="LW5" s="137"/>
      <c r="LX5" s="137"/>
      <c r="LY5" s="137"/>
      <c r="LZ5" s="137"/>
      <c r="MA5" s="137"/>
      <c r="MB5" s="137"/>
      <c r="MC5" s="137"/>
      <c r="MD5" s="137"/>
      <c r="ME5" s="137"/>
      <c r="MF5" s="137"/>
      <c r="MG5" s="137"/>
      <c r="MH5" s="137"/>
      <c r="MI5" s="137"/>
      <c r="MJ5" s="137"/>
      <c r="MK5" s="137"/>
      <c r="ML5" s="137"/>
      <c r="MM5" s="137"/>
      <c r="MN5" s="137"/>
      <c r="MO5" s="137"/>
      <c r="MP5" s="137"/>
      <c r="MQ5" s="137"/>
      <c r="MR5" s="137"/>
      <c r="MS5" s="137"/>
      <c r="MT5" s="137"/>
      <c r="MU5" s="137"/>
      <c r="MV5" s="137"/>
      <c r="MW5" s="137"/>
      <c r="MX5" s="137"/>
      <c r="MY5" s="137"/>
      <c r="MZ5" s="137"/>
      <c r="NA5" s="137"/>
      <c r="NB5" s="137"/>
      <c r="NC5" s="137"/>
      <c r="ND5" s="137"/>
      <c r="NE5" s="137"/>
      <c r="NF5" s="137"/>
      <c r="NG5" s="137"/>
      <c r="NH5" s="137"/>
      <c r="NI5" s="137"/>
      <c r="NJ5" s="137"/>
      <c r="NK5" s="137"/>
      <c r="NL5" s="137"/>
      <c r="NM5" s="137"/>
      <c r="NN5" s="137"/>
      <c r="NO5" s="137"/>
      <c r="NP5" s="137"/>
      <c r="NQ5" s="137"/>
      <c r="NR5" s="137"/>
      <c r="NS5" s="137"/>
      <c r="NT5" s="137"/>
      <c r="NU5" s="137"/>
      <c r="NV5" s="137"/>
      <c r="NW5" s="137"/>
      <c r="NX5" s="137"/>
      <c r="NY5" s="137"/>
      <c r="NZ5" s="137"/>
      <c r="OA5" s="137"/>
      <c r="OB5" s="137"/>
      <c r="OC5" s="137"/>
      <c r="OD5" s="137"/>
      <c r="OE5" s="137"/>
      <c r="OF5" s="137"/>
      <c r="OG5" s="137"/>
      <c r="OH5" s="137"/>
      <c r="OI5" s="137"/>
      <c r="OJ5" s="137"/>
      <c r="OK5" s="137"/>
      <c r="OL5" s="137"/>
      <c r="OM5" s="137"/>
      <c r="ON5" s="137"/>
      <c r="OO5" s="137"/>
      <c r="OP5" s="137"/>
      <c r="OQ5" s="137"/>
      <c r="OR5" s="137"/>
      <c r="OS5" s="137"/>
      <c r="OT5" s="137"/>
      <c r="OU5" s="137"/>
      <c r="OV5" s="137"/>
      <c r="OW5" s="137"/>
      <c r="OX5" s="137"/>
      <c r="OY5" s="137"/>
      <c r="OZ5" s="137"/>
      <c r="PA5" s="137"/>
      <c r="PB5" s="137"/>
      <c r="PC5" s="137"/>
      <c r="PD5" s="137"/>
      <c r="PE5" s="137"/>
      <c r="PF5" s="137"/>
      <c r="PG5" s="137"/>
      <c r="PH5" s="137"/>
      <c r="PI5" s="137"/>
      <c r="PJ5" s="137"/>
      <c r="PK5" s="137"/>
      <c r="PL5" s="137"/>
      <c r="PM5" s="137"/>
      <c r="PN5" s="137"/>
      <c r="PO5" s="137"/>
      <c r="PP5" s="137"/>
      <c r="PQ5" s="137"/>
      <c r="PR5" s="137"/>
      <c r="PS5" s="137"/>
      <c r="PT5" s="137"/>
      <c r="PU5" s="137"/>
      <c r="PV5" s="137"/>
      <c r="PW5" s="137"/>
      <c r="PX5" s="137"/>
      <c r="PY5" s="137"/>
      <c r="PZ5" s="137"/>
      <c r="QA5" s="137"/>
      <c r="QB5" s="137"/>
      <c r="QC5" s="137"/>
      <c r="QD5" s="137"/>
      <c r="QE5" s="137"/>
      <c r="QF5" s="137"/>
      <c r="QG5" s="137"/>
      <c r="QH5" s="137"/>
      <c r="QI5" s="137"/>
      <c r="QJ5" s="137"/>
      <c r="QK5" s="137"/>
      <c r="QL5" s="137"/>
      <c r="QM5" s="137"/>
      <c r="QN5" s="137"/>
      <c r="QO5" s="137"/>
      <c r="QP5" s="137"/>
      <c r="QQ5" s="137"/>
      <c r="QR5" s="137"/>
      <c r="QS5" s="137"/>
      <c r="QT5" s="137"/>
      <c r="QU5" s="137"/>
      <c r="QV5" s="137"/>
      <c r="QW5" s="137"/>
      <c r="QX5" s="137"/>
      <c r="QY5" s="137"/>
      <c r="QZ5" s="137"/>
      <c r="RA5" s="137"/>
      <c r="RB5" s="137"/>
      <c r="RC5" s="137"/>
      <c r="RD5" s="137"/>
      <c r="RE5" s="137"/>
      <c r="RF5" s="137"/>
      <c r="RG5" s="137"/>
      <c r="RH5" s="137"/>
      <c r="RI5" s="137"/>
      <c r="RJ5" s="137"/>
      <c r="RK5" s="137"/>
      <c r="RL5" s="137"/>
      <c r="RM5" s="137"/>
      <c r="RN5" s="137"/>
      <c r="RO5" s="137"/>
      <c r="RP5" s="137"/>
      <c r="RQ5" s="137"/>
      <c r="RR5" s="137"/>
      <c r="RS5" s="137"/>
      <c r="RT5" s="137"/>
      <c r="RU5" s="137"/>
      <c r="RV5" s="137"/>
      <c r="RW5" s="137"/>
      <c r="RX5" s="137"/>
      <c r="RY5" s="137"/>
      <c r="RZ5" s="137"/>
      <c r="SA5" s="137"/>
      <c r="SB5" s="137"/>
      <c r="SC5" s="137"/>
      <c r="SD5" s="137"/>
      <c r="SE5" s="137"/>
      <c r="SF5" s="137"/>
      <c r="SG5" s="137"/>
      <c r="SH5" s="137"/>
      <c r="SI5" s="137"/>
      <c r="SJ5" s="137"/>
      <c r="SK5" s="137"/>
      <c r="SL5" s="137"/>
      <c r="SM5" s="137"/>
      <c r="SN5" s="137"/>
      <c r="SO5" s="137"/>
      <c r="SP5" s="137"/>
      <c r="SQ5" s="137"/>
      <c r="SR5" s="137"/>
      <c r="SS5" s="137"/>
      <c r="ST5" s="137"/>
      <c r="SU5" s="137"/>
      <c r="SV5" s="137"/>
      <c r="SW5" s="137"/>
      <c r="SX5" s="137"/>
      <c r="SY5" s="137"/>
      <c r="SZ5" s="137"/>
      <c r="TA5" s="137"/>
      <c r="TB5" s="137"/>
      <c r="TC5" s="137"/>
      <c r="TD5" s="137"/>
      <c r="TE5" s="137"/>
      <c r="TF5" s="137"/>
      <c r="TG5" s="137"/>
      <c r="TH5" s="137"/>
      <c r="TI5" s="137"/>
      <c r="TJ5" s="137"/>
      <c r="TK5" s="137"/>
      <c r="TL5" s="137"/>
      <c r="TM5" s="137"/>
      <c r="TN5" s="137"/>
      <c r="TO5" s="137"/>
      <c r="TP5" s="137"/>
      <c r="TQ5" s="137"/>
      <c r="TR5" s="137"/>
      <c r="TS5" s="137"/>
      <c r="TT5" s="137"/>
      <c r="TU5" s="137"/>
      <c r="TV5" s="137"/>
      <c r="TW5" s="137"/>
      <c r="TX5" s="137"/>
      <c r="TY5" s="137"/>
      <c r="TZ5" s="137"/>
      <c r="UA5" s="137"/>
      <c r="UB5" s="137"/>
      <c r="UC5" s="137"/>
      <c r="UD5" s="137"/>
      <c r="UE5" s="137"/>
      <c r="UF5" s="137"/>
      <c r="UG5" s="137"/>
      <c r="UH5" s="137"/>
      <c r="UI5" s="137"/>
      <c r="UJ5" s="137"/>
      <c r="UK5" s="137"/>
      <c r="UL5" s="137"/>
      <c r="UM5" s="137"/>
      <c r="UN5" s="137"/>
      <c r="UO5" s="137"/>
      <c r="UP5" s="137"/>
      <c r="UQ5" s="137"/>
      <c r="UR5" s="137"/>
      <c r="US5" s="137"/>
      <c r="UT5" s="137"/>
      <c r="UU5" s="137"/>
      <c r="UV5" s="137"/>
      <c r="UW5" s="137"/>
      <c r="UX5" s="137"/>
      <c r="UY5" s="137"/>
      <c r="UZ5" s="137"/>
      <c r="VA5" s="137"/>
      <c r="VB5" s="137"/>
      <c r="VC5" s="137"/>
      <c r="VD5" s="137"/>
      <c r="VE5" s="137"/>
      <c r="VF5" s="137"/>
      <c r="VG5" s="137"/>
      <c r="VH5" s="137"/>
      <c r="VI5" s="137"/>
      <c r="VJ5" s="137"/>
      <c r="VK5" s="137"/>
      <c r="VL5" s="137"/>
      <c r="VM5" s="137"/>
      <c r="VN5" s="137"/>
      <c r="VO5" s="137"/>
      <c r="VP5" s="137"/>
      <c r="VQ5" s="137"/>
      <c r="VR5" s="137"/>
      <c r="VS5" s="137"/>
      <c r="VT5" s="137"/>
      <c r="VU5" s="137"/>
      <c r="VV5" s="137"/>
      <c r="VW5" s="137"/>
      <c r="VX5" s="137"/>
      <c r="VY5" s="137"/>
      <c r="VZ5" s="137"/>
      <c r="WA5" s="137"/>
      <c r="WB5" s="137"/>
      <c r="WC5" s="137"/>
      <c r="WD5" s="137"/>
      <c r="WE5" s="137"/>
      <c r="WF5" s="137"/>
      <c r="WG5" s="137"/>
      <c r="WH5" s="137"/>
      <c r="WI5" s="137"/>
      <c r="WJ5" s="137"/>
      <c r="WK5" s="137"/>
      <c r="WL5" s="137"/>
      <c r="WM5" s="137"/>
      <c r="WN5" s="137"/>
      <c r="WO5" s="137"/>
      <c r="WP5" s="137"/>
      <c r="WQ5" s="137"/>
      <c r="WR5" s="137"/>
      <c r="WS5" s="137"/>
      <c r="WT5" s="137"/>
      <c r="WU5" s="137"/>
      <c r="WV5" s="137"/>
      <c r="WW5" s="137"/>
      <c r="WX5" s="137"/>
      <c r="WY5" s="137"/>
      <c r="WZ5" s="137"/>
      <c r="XA5" s="137"/>
      <c r="XB5" s="137"/>
      <c r="XC5" s="137"/>
      <c r="XD5" s="137"/>
      <c r="XE5" s="137"/>
      <c r="XF5" s="137"/>
      <c r="XG5" s="137"/>
      <c r="XH5" s="137"/>
      <c r="XI5" s="137"/>
      <c r="XJ5" s="137"/>
      <c r="XK5" s="137"/>
      <c r="XL5" s="137"/>
      <c r="XM5" s="137"/>
      <c r="XN5" s="137"/>
      <c r="XO5" s="137"/>
      <c r="XP5" s="137"/>
      <c r="XQ5" s="137"/>
      <c r="XR5" s="137"/>
      <c r="XS5" s="137"/>
      <c r="XT5" s="137"/>
      <c r="XU5" s="137"/>
      <c r="XV5" s="137"/>
      <c r="XW5" s="137"/>
      <c r="XX5" s="137"/>
      <c r="XY5" s="137"/>
      <c r="XZ5" s="137"/>
      <c r="YA5" s="137"/>
      <c r="YB5" s="137"/>
      <c r="YC5" s="137"/>
      <c r="YD5" s="137"/>
      <c r="YE5" s="137"/>
      <c r="YF5" s="137"/>
      <c r="YG5" s="137"/>
      <c r="YH5" s="137"/>
      <c r="YI5" s="137"/>
      <c r="YJ5" s="137"/>
      <c r="YK5" s="137"/>
      <c r="YL5" s="137"/>
      <c r="YM5" s="137"/>
      <c r="YN5" s="137"/>
      <c r="YO5" s="137"/>
      <c r="YP5" s="137"/>
      <c r="YQ5" s="137"/>
      <c r="YR5" s="137"/>
      <c r="YS5" s="137"/>
      <c r="YT5" s="137"/>
      <c r="YU5" s="137"/>
      <c r="YV5" s="137"/>
      <c r="YW5" s="137"/>
      <c r="YX5" s="137"/>
      <c r="YY5" s="137"/>
      <c r="YZ5" s="137"/>
      <c r="ZA5" s="137"/>
      <c r="ZB5" s="137"/>
      <c r="ZC5" s="137"/>
      <c r="ZD5" s="137"/>
      <c r="ZE5" s="137"/>
      <c r="ZF5" s="137"/>
      <c r="ZG5" s="137"/>
      <c r="ZH5" s="137"/>
      <c r="ZI5" s="137"/>
      <c r="ZJ5" s="137"/>
      <c r="ZK5" s="137"/>
      <c r="ZL5" s="137"/>
      <c r="ZM5" s="137"/>
      <c r="ZN5" s="137"/>
      <c r="ZO5" s="137"/>
      <c r="ZP5" s="137"/>
      <c r="ZQ5" s="137"/>
      <c r="ZR5" s="137"/>
      <c r="ZS5" s="137"/>
      <c r="ZT5" s="137"/>
      <c r="ZU5" s="137"/>
      <c r="ZV5" s="137"/>
      <c r="ZW5" s="137"/>
      <c r="ZX5" s="137"/>
      <c r="ZY5" s="137"/>
      <c r="ZZ5" s="137"/>
      <c r="AAA5" s="137"/>
      <c r="AAB5" s="137"/>
      <c r="AAC5" s="137"/>
      <c r="AAD5" s="137"/>
      <c r="AAE5" s="137"/>
      <c r="AAF5" s="137"/>
      <c r="AAG5" s="137"/>
      <c r="AAH5" s="137"/>
      <c r="AAI5" s="137"/>
      <c r="AAJ5" s="137"/>
      <c r="AAK5" s="137"/>
      <c r="AAL5" s="137"/>
      <c r="AAM5" s="137"/>
      <c r="AAN5" s="137"/>
      <c r="AAO5" s="137"/>
      <c r="AAP5" s="137"/>
      <c r="AAQ5" s="137"/>
      <c r="AAR5" s="137"/>
      <c r="AAS5" s="137"/>
      <c r="AAT5" s="137"/>
      <c r="AAU5" s="137"/>
      <c r="AAV5" s="137"/>
      <c r="AAW5" s="137"/>
      <c r="AAX5" s="137"/>
      <c r="AAY5" s="137"/>
      <c r="AAZ5" s="137"/>
      <c r="ABA5" s="137"/>
      <c r="ABB5" s="137"/>
      <c r="ABC5" s="137"/>
      <c r="ABD5" s="137"/>
      <c r="ABE5" s="137"/>
      <c r="ABF5" s="137"/>
      <c r="ABG5" s="137"/>
      <c r="ABH5" s="137"/>
      <c r="ABI5" s="137"/>
      <c r="ABJ5" s="137"/>
      <c r="ABK5" s="137"/>
      <c r="ABL5" s="137"/>
      <c r="ABM5" s="137"/>
      <c r="ABN5" s="137"/>
      <c r="ABO5" s="137"/>
      <c r="ABP5" s="137"/>
      <c r="ABQ5" s="137"/>
      <c r="ABR5" s="137"/>
      <c r="ABS5" s="137"/>
      <c r="ABT5" s="137"/>
      <c r="ABU5" s="137"/>
      <c r="ABV5" s="137"/>
      <c r="ABW5" s="137"/>
      <c r="ABX5" s="137"/>
      <c r="ABY5" s="137"/>
      <c r="ABZ5" s="137"/>
      <c r="ACA5" s="137"/>
      <c r="ACB5" s="137"/>
      <c r="ACC5" s="137"/>
      <c r="ACD5" s="137"/>
      <c r="ACE5" s="137"/>
      <c r="ACF5" s="137"/>
      <c r="ACG5" s="137"/>
      <c r="ACH5" s="137"/>
      <c r="ACI5" s="137"/>
      <c r="ACJ5" s="137"/>
      <c r="ACK5" s="137"/>
      <c r="ACL5" s="137"/>
      <c r="ACM5" s="137"/>
      <c r="ACN5" s="137"/>
      <c r="ACO5" s="137"/>
      <c r="ACP5" s="137"/>
      <c r="ACQ5" s="137"/>
      <c r="ACR5" s="137"/>
      <c r="ACS5" s="137"/>
      <c r="ACT5" s="137"/>
      <c r="ACU5" s="137"/>
      <c r="ACV5" s="137"/>
      <c r="ACW5" s="137"/>
      <c r="ACX5" s="137"/>
      <c r="ACY5" s="137"/>
      <c r="ACZ5" s="137"/>
      <c r="ADA5" s="137"/>
      <c r="ADB5" s="137"/>
      <c r="ADC5" s="137"/>
      <c r="ADD5" s="137"/>
      <c r="ADE5" s="137"/>
      <c r="ADF5" s="137"/>
      <c r="ADG5" s="137"/>
      <c r="ADH5" s="137"/>
      <c r="ADI5" s="137"/>
      <c r="ADJ5" s="137"/>
      <c r="ADK5" s="137"/>
      <c r="ADL5" s="137"/>
      <c r="ADM5" s="137"/>
      <c r="ADN5" s="137"/>
      <c r="ADO5" s="137"/>
      <c r="ADP5" s="137"/>
      <c r="ADQ5" s="137"/>
      <c r="ADR5" s="137"/>
      <c r="ADS5" s="137"/>
      <c r="ADT5" s="137"/>
      <c r="ADU5" s="137"/>
      <c r="ADV5" s="137"/>
      <c r="ADW5" s="137"/>
      <c r="ADX5" s="137"/>
      <c r="ADY5" s="137"/>
      <c r="ADZ5" s="137"/>
      <c r="AEA5" s="137"/>
      <c r="AEB5" s="137"/>
      <c r="AEC5" s="137"/>
      <c r="AED5" s="137"/>
      <c r="AEE5" s="137"/>
      <c r="AEF5" s="137"/>
      <c r="AEG5" s="137"/>
      <c r="AEH5" s="137"/>
      <c r="AEI5" s="137"/>
      <c r="AEJ5" s="137"/>
      <c r="AEK5" s="137"/>
      <c r="AEL5" s="137"/>
      <c r="AEM5" s="137"/>
      <c r="AEN5" s="137"/>
      <c r="AEO5" s="137"/>
      <c r="AEP5" s="137"/>
      <c r="AEQ5" s="137"/>
      <c r="AER5" s="137"/>
      <c r="AES5" s="137"/>
      <c r="AET5" s="137"/>
      <c r="AEU5" s="137"/>
      <c r="AEV5" s="137"/>
      <c r="AEW5" s="137"/>
      <c r="AEX5" s="137"/>
      <c r="AEY5" s="137"/>
      <c r="AEZ5" s="137"/>
      <c r="AFA5" s="137"/>
      <c r="AFB5" s="137"/>
      <c r="AFC5" s="137"/>
      <c r="AFD5" s="137"/>
      <c r="AFE5" s="137"/>
      <c r="AFF5" s="137"/>
      <c r="AFG5" s="137"/>
      <c r="AFH5" s="137"/>
      <c r="AFI5" s="137"/>
      <c r="AFJ5" s="137"/>
      <c r="AFK5" s="137"/>
      <c r="AFL5" s="137"/>
      <c r="AFM5" s="137"/>
      <c r="AFN5" s="137"/>
      <c r="AFO5" s="137"/>
      <c r="AFP5" s="137"/>
      <c r="AFQ5" s="137"/>
      <c r="AFR5" s="137"/>
      <c r="AFS5" s="137"/>
      <c r="AFT5" s="137"/>
      <c r="AFU5" s="137"/>
      <c r="AFV5" s="137"/>
      <c r="AFW5" s="137"/>
      <c r="AFX5" s="137"/>
      <c r="AFY5" s="137"/>
      <c r="AFZ5" s="137"/>
      <c r="AGA5" s="137"/>
      <c r="AGB5" s="137"/>
      <c r="AGC5" s="137"/>
      <c r="AGD5" s="137"/>
      <c r="AGE5" s="137"/>
      <c r="AGF5" s="137"/>
      <c r="AGG5" s="137"/>
      <c r="AGH5" s="137"/>
      <c r="AGI5" s="137"/>
      <c r="AGJ5" s="137"/>
      <c r="AGK5" s="137"/>
      <c r="AGL5" s="137"/>
      <c r="AGM5" s="137"/>
      <c r="AGN5" s="137"/>
      <c r="AGO5" s="137"/>
      <c r="AGP5" s="137"/>
      <c r="AGQ5" s="137"/>
      <c r="AGR5" s="137"/>
      <c r="AGS5" s="137"/>
      <c r="AGT5" s="137"/>
      <c r="AGU5" s="137"/>
      <c r="AGV5" s="137"/>
      <c r="AGW5" s="137"/>
      <c r="AGX5" s="137"/>
      <c r="AGY5" s="137"/>
      <c r="AGZ5" s="137"/>
      <c r="AHA5" s="137"/>
      <c r="AHB5" s="137"/>
      <c r="AHC5" s="137"/>
      <c r="AHD5" s="137"/>
      <c r="AHE5" s="137"/>
      <c r="AHF5" s="137"/>
      <c r="AHG5" s="137"/>
      <c r="AHH5" s="137"/>
      <c r="AHI5" s="137"/>
      <c r="AHJ5" s="137"/>
      <c r="AHK5" s="137"/>
      <c r="AHL5" s="137"/>
      <c r="AHM5" s="137"/>
      <c r="AHN5" s="137"/>
      <c r="AHO5" s="137"/>
      <c r="AHP5" s="137"/>
      <c r="AHQ5" s="137"/>
      <c r="AHR5" s="137"/>
      <c r="AHS5" s="137"/>
      <c r="AHT5" s="137"/>
      <c r="AHU5" s="137"/>
      <c r="AHV5" s="137"/>
      <c r="AHW5" s="137"/>
      <c r="AHX5" s="137"/>
      <c r="AHY5" s="137"/>
      <c r="AHZ5" s="137"/>
      <c r="AIA5" s="137"/>
      <c r="AIB5" s="137"/>
      <c r="AIC5" s="137"/>
      <c r="AID5" s="137"/>
      <c r="AIE5" s="137"/>
      <c r="AIF5" s="137"/>
      <c r="AIG5" s="137"/>
      <c r="AIH5" s="137"/>
      <c r="AII5" s="137"/>
      <c r="AIJ5" s="137"/>
      <c r="AIK5" s="137"/>
      <c r="AIL5" s="137"/>
      <c r="AIM5" s="137"/>
      <c r="AIN5" s="137"/>
      <c r="AIO5" s="137"/>
      <c r="AIP5" s="137"/>
      <c r="AIQ5" s="137"/>
      <c r="AIR5" s="137"/>
      <c r="AIS5" s="137"/>
      <c r="AIT5" s="137"/>
      <c r="AIU5" s="137"/>
      <c r="AIV5" s="137"/>
      <c r="AIW5" s="137"/>
      <c r="AIX5" s="137"/>
      <c r="AIY5" s="137"/>
      <c r="AIZ5" s="137"/>
      <c r="AJA5" s="137"/>
      <c r="AJB5" s="137"/>
      <c r="AJC5" s="137"/>
      <c r="AJD5" s="137"/>
      <c r="AJE5" s="137"/>
      <c r="AJF5" s="137"/>
      <c r="AJG5" s="137"/>
      <c r="AJH5" s="137"/>
      <c r="AJI5" s="137"/>
      <c r="AJJ5" s="137"/>
      <c r="AJK5" s="137"/>
      <c r="AJL5" s="137"/>
      <c r="AJM5" s="137"/>
      <c r="AJN5" s="137"/>
      <c r="AJO5" s="137"/>
      <c r="AJP5" s="137"/>
      <c r="AJQ5" s="137"/>
      <c r="AJR5" s="137"/>
      <c r="AJS5" s="137"/>
      <c r="AJT5" s="137"/>
      <c r="AJU5" s="137"/>
      <c r="AJV5" s="137"/>
      <c r="AJW5" s="137"/>
      <c r="AJX5" s="137"/>
      <c r="AJY5" s="137"/>
      <c r="AJZ5" s="137"/>
      <c r="AKA5" s="137"/>
      <c r="AKB5" s="137"/>
      <c r="AKC5" s="137"/>
      <c r="AKD5" s="137"/>
      <c r="AKE5" s="137"/>
      <c r="AKF5" s="137"/>
      <c r="AKG5" s="137"/>
      <c r="AKH5" s="137"/>
      <c r="AKI5" s="137"/>
      <c r="AKJ5" s="137"/>
      <c r="AKK5" s="137"/>
      <c r="AKL5" s="137"/>
      <c r="AKM5" s="137"/>
      <c r="AKN5" s="137"/>
      <c r="AKO5" s="137"/>
      <c r="AKP5" s="137"/>
      <c r="AKQ5" s="137"/>
      <c r="AKR5" s="137"/>
      <c r="AKS5" s="137"/>
      <c r="AKT5" s="137"/>
      <c r="AKU5" s="137"/>
      <c r="AKV5" s="137"/>
      <c r="AKW5" s="137"/>
      <c r="AKX5" s="137"/>
      <c r="AKY5" s="137"/>
      <c r="AKZ5" s="137"/>
      <c r="ALA5" s="137"/>
      <c r="ALB5" s="137"/>
      <c r="ALC5" s="137"/>
      <c r="ALD5" s="137"/>
      <c r="ALE5" s="137"/>
      <c r="ALF5" s="137"/>
      <c r="ALG5" s="137"/>
      <c r="ALH5" s="137"/>
      <c r="ALI5" s="137"/>
      <c r="ALJ5" s="137"/>
      <c r="ALK5" s="137"/>
      <c r="ALL5" s="137"/>
      <c r="ALM5" s="137"/>
      <c r="ALN5" s="137"/>
      <c r="ALO5" s="137"/>
      <c r="ALP5" s="137"/>
      <c r="ALQ5" s="137"/>
      <c r="ALR5" s="137"/>
      <c r="ALS5" s="137"/>
      <c r="ALT5" s="137"/>
      <c r="ALU5" s="137"/>
      <c r="ALV5" s="137"/>
      <c r="ALW5" s="137"/>
      <c r="ALX5" s="137"/>
      <c r="ALY5" s="137"/>
      <c r="ALZ5" s="137"/>
      <c r="AMA5" s="137"/>
      <c r="AMB5" s="137"/>
      <c r="AMC5" s="137"/>
      <c r="AMD5" s="137"/>
      <c r="AME5" s="137"/>
      <c r="AMF5" s="137"/>
      <c r="AMG5" s="137"/>
      <c r="AMH5" s="137"/>
      <c r="AMI5" s="137"/>
      <c r="AMJ5" s="137"/>
      <c r="AMK5" s="137"/>
      <c r="AML5" s="137"/>
      <c r="AMM5" s="137"/>
      <c r="AMN5" s="137"/>
      <c r="AMO5" s="137"/>
      <c r="AMP5" s="137"/>
      <c r="AMQ5" s="137"/>
      <c r="AMR5" s="137"/>
      <c r="AMS5" s="137"/>
      <c r="AMT5" s="137"/>
      <c r="AMU5" s="137"/>
      <c r="AMV5" s="137"/>
      <c r="AMW5" s="137"/>
      <c r="AMX5" s="137"/>
      <c r="AMY5" s="137"/>
      <c r="AMZ5" s="137"/>
      <c r="ANA5" s="137"/>
      <c r="ANB5" s="137"/>
      <c r="ANC5" s="137"/>
      <c r="AND5" s="137"/>
      <c r="ANE5" s="137"/>
      <c r="ANF5" s="137"/>
      <c r="ANG5" s="137"/>
      <c r="ANH5" s="137"/>
      <c r="ANI5" s="137"/>
      <c r="ANJ5" s="137"/>
      <c r="ANK5" s="137"/>
      <c r="ANL5" s="137"/>
      <c r="ANM5" s="137"/>
      <c r="ANN5" s="137"/>
      <c r="ANO5" s="137"/>
      <c r="ANP5" s="137"/>
      <c r="ANQ5" s="137"/>
      <c r="ANR5" s="137"/>
      <c r="ANS5" s="137"/>
      <c r="ANT5" s="137"/>
      <c r="ANU5" s="137"/>
      <c r="ANV5" s="137"/>
      <c r="ANW5" s="137"/>
      <c r="ANX5" s="137"/>
      <c r="ANY5" s="137"/>
      <c r="ANZ5" s="137"/>
      <c r="AOA5" s="137"/>
      <c r="AOB5" s="137"/>
      <c r="AOC5" s="137"/>
      <c r="AOD5" s="137"/>
      <c r="AOE5" s="137"/>
      <c r="AOF5" s="137"/>
      <c r="AOG5" s="137"/>
      <c r="AOH5" s="137"/>
      <c r="AOI5" s="137"/>
      <c r="AOJ5" s="137"/>
      <c r="AOK5" s="137"/>
      <c r="AOL5" s="137"/>
      <c r="AOM5" s="137"/>
      <c r="AON5" s="137"/>
      <c r="AOO5" s="137"/>
      <c r="AOP5" s="137"/>
      <c r="AOQ5" s="137"/>
      <c r="AOR5" s="137"/>
      <c r="AOS5" s="137"/>
      <c r="AOT5" s="137"/>
      <c r="AOU5" s="137"/>
      <c r="AOV5" s="137"/>
      <c r="AOW5" s="137"/>
      <c r="AOX5" s="137"/>
      <c r="AOY5" s="137"/>
      <c r="AOZ5" s="137"/>
      <c r="APA5" s="137"/>
      <c r="APB5" s="137"/>
      <c r="APC5" s="137"/>
      <c r="APD5" s="137"/>
      <c r="APE5" s="137"/>
      <c r="APF5" s="137"/>
      <c r="APG5" s="137"/>
      <c r="APH5" s="137"/>
      <c r="API5" s="137"/>
      <c r="APJ5" s="137"/>
      <c r="APK5" s="137"/>
      <c r="APL5" s="137"/>
      <c r="APM5" s="137"/>
      <c r="APN5" s="137"/>
      <c r="APO5" s="137"/>
      <c r="APP5" s="137"/>
      <c r="APQ5" s="137"/>
      <c r="APR5" s="137"/>
      <c r="APS5" s="137"/>
      <c r="APT5" s="137"/>
      <c r="APU5" s="137"/>
      <c r="APV5" s="137"/>
      <c r="APW5" s="137"/>
      <c r="APX5" s="137"/>
      <c r="APY5" s="137"/>
      <c r="APZ5" s="137"/>
      <c r="AQA5" s="137"/>
      <c r="AQB5" s="137"/>
      <c r="AQC5" s="137"/>
      <c r="AQD5" s="137"/>
      <c r="AQE5" s="137"/>
      <c r="AQF5" s="137"/>
      <c r="AQG5" s="137"/>
      <c r="AQH5" s="137"/>
      <c r="AQI5" s="137"/>
      <c r="AQJ5" s="137"/>
      <c r="AQK5" s="137"/>
      <c r="AQL5" s="137"/>
      <c r="AQM5" s="137"/>
      <c r="AQN5" s="137"/>
      <c r="AQO5" s="137"/>
      <c r="AQP5" s="137"/>
      <c r="AQQ5" s="137"/>
      <c r="AQR5" s="137"/>
      <c r="AQS5" s="137"/>
      <c r="AQT5" s="137"/>
      <c r="AQU5" s="137"/>
      <c r="AQV5" s="137"/>
      <c r="AQW5" s="137"/>
      <c r="AQX5" s="137"/>
      <c r="AQY5" s="137"/>
      <c r="AQZ5" s="137"/>
      <c r="ARA5" s="137"/>
      <c r="ARB5" s="137"/>
      <c r="ARC5" s="137"/>
      <c r="ARD5" s="137"/>
      <c r="ARE5" s="137"/>
      <c r="ARF5" s="137"/>
      <c r="ARG5" s="137"/>
      <c r="ARH5" s="137"/>
      <c r="ARI5" s="137"/>
      <c r="ARJ5" s="137"/>
      <c r="ARK5" s="137"/>
      <c r="ARL5" s="137"/>
      <c r="ARM5" s="137"/>
      <c r="ARN5" s="137"/>
      <c r="ARO5" s="137"/>
      <c r="ARP5" s="137"/>
      <c r="ARQ5" s="137"/>
      <c r="ARR5" s="137"/>
      <c r="ARS5" s="137"/>
      <c r="ART5" s="137"/>
      <c r="ARU5" s="137"/>
      <c r="ARV5" s="137"/>
      <c r="ARW5" s="137"/>
      <c r="ARX5" s="137"/>
      <c r="ARY5" s="137"/>
      <c r="ARZ5" s="137"/>
      <c r="ASA5" s="137"/>
      <c r="ASB5" s="137"/>
      <c r="ASC5" s="137"/>
      <c r="ASD5" s="137"/>
      <c r="ASE5" s="137"/>
      <c r="ASF5" s="137"/>
      <c r="ASG5" s="137"/>
      <c r="ASH5" s="137"/>
      <c r="ASI5" s="137"/>
      <c r="ASJ5" s="137"/>
      <c r="ASK5" s="137"/>
      <c r="ASL5" s="137"/>
      <c r="ASM5" s="137"/>
      <c r="ASN5" s="137"/>
      <c r="ASO5" s="137"/>
      <c r="ASP5" s="137"/>
      <c r="ASQ5" s="137"/>
      <c r="ASR5" s="137"/>
      <c r="ASS5" s="137"/>
      <c r="AST5" s="137"/>
      <c r="ASU5" s="137"/>
      <c r="ASV5" s="137"/>
      <c r="ASW5" s="137"/>
      <c r="ASX5" s="137"/>
      <c r="ASY5" s="137"/>
      <c r="ASZ5" s="137"/>
      <c r="ATA5" s="137"/>
      <c r="ATB5" s="137"/>
      <c r="ATC5" s="137"/>
      <c r="ATD5" s="137"/>
      <c r="ATE5" s="137"/>
      <c r="ATF5" s="137"/>
      <c r="ATG5" s="137"/>
      <c r="ATH5" s="137"/>
      <c r="ATI5" s="137"/>
      <c r="ATJ5" s="137"/>
      <c r="ATK5" s="137"/>
      <c r="ATL5" s="137"/>
      <c r="ATM5" s="137"/>
      <c r="ATN5" s="137"/>
      <c r="ATO5" s="137"/>
      <c r="ATP5" s="137"/>
      <c r="ATQ5" s="137"/>
      <c r="ATR5" s="137"/>
      <c r="ATS5" s="137"/>
      <c r="ATT5" s="137"/>
      <c r="ATU5" s="137"/>
      <c r="ATV5" s="137"/>
      <c r="ATW5" s="137"/>
      <c r="ATX5" s="137"/>
      <c r="ATY5" s="137"/>
      <c r="ATZ5" s="137"/>
      <c r="AUA5" s="137"/>
      <c r="AUB5" s="137"/>
      <c r="AUC5" s="137"/>
      <c r="AUD5" s="137"/>
      <c r="AUE5" s="137"/>
      <c r="AUF5" s="137"/>
      <c r="AUG5" s="137"/>
      <c r="AUH5" s="137"/>
      <c r="AUI5" s="137"/>
      <c r="AUJ5" s="137"/>
      <c r="AUK5" s="137"/>
      <c r="AUL5" s="137"/>
      <c r="AUM5" s="137"/>
      <c r="AUN5" s="137"/>
      <c r="AUO5" s="137"/>
      <c r="AUP5" s="137"/>
      <c r="AUQ5" s="137"/>
      <c r="AUR5" s="137"/>
      <c r="AUS5" s="137"/>
      <c r="AUT5" s="137"/>
      <c r="AUU5" s="137"/>
      <c r="AUV5" s="137"/>
      <c r="AUW5" s="137"/>
      <c r="AUX5" s="137"/>
      <c r="AUY5" s="137"/>
      <c r="AUZ5" s="137"/>
      <c r="AVA5" s="137"/>
      <c r="AVB5" s="137"/>
      <c r="AVC5" s="137"/>
      <c r="AVD5" s="137"/>
      <c r="AVE5" s="137"/>
      <c r="AVF5" s="137"/>
      <c r="AVG5" s="137"/>
      <c r="AVH5" s="137"/>
      <c r="AVI5" s="137"/>
      <c r="AVJ5" s="137"/>
      <c r="AVK5" s="137"/>
      <c r="AVL5" s="137"/>
      <c r="AVM5" s="137"/>
      <c r="AVN5" s="137"/>
      <c r="AVO5" s="137"/>
      <c r="AVP5" s="137"/>
      <c r="AVQ5" s="137"/>
      <c r="AVR5" s="137"/>
      <c r="AVS5" s="137"/>
      <c r="AVT5" s="137"/>
      <c r="AVU5" s="137"/>
      <c r="AVV5" s="137"/>
      <c r="AVW5" s="137"/>
      <c r="AVX5" s="137"/>
      <c r="AVY5" s="137"/>
      <c r="AVZ5" s="137"/>
      <c r="AWA5" s="137"/>
      <c r="AWB5" s="137"/>
      <c r="AWC5" s="137"/>
      <c r="AWD5" s="137"/>
      <c r="AWE5" s="137"/>
      <c r="AWF5" s="137"/>
      <c r="AWG5" s="137"/>
      <c r="AWH5" s="137"/>
      <c r="AWI5" s="137"/>
      <c r="AWJ5" s="137"/>
      <c r="AWK5" s="137"/>
      <c r="AWL5" s="137"/>
      <c r="AWM5" s="137"/>
      <c r="AWN5" s="137"/>
      <c r="AWO5" s="137"/>
      <c r="AWP5" s="137"/>
      <c r="AWQ5" s="137"/>
      <c r="AWR5" s="137"/>
      <c r="AWS5" s="137"/>
      <c r="AWT5" s="137"/>
      <c r="AWU5" s="137"/>
      <c r="AWV5" s="137"/>
      <c r="AWW5" s="137"/>
      <c r="AWX5" s="137"/>
      <c r="AWY5" s="137"/>
      <c r="AWZ5" s="137"/>
      <c r="AXA5" s="137"/>
      <c r="AXB5" s="137"/>
      <c r="AXC5" s="137"/>
      <c r="AXD5" s="137"/>
      <c r="AXE5" s="137"/>
      <c r="AXF5" s="137"/>
      <c r="AXG5" s="137"/>
      <c r="AXH5" s="137"/>
      <c r="AXI5" s="137"/>
      <c r="AXJ5" s="137"/>
      <c r="AXK5" s="137"/>
      <c r="AXL5" s="137"/>
      <c r="AXM5" s="137"/>
      <c r="AXN5" s="137"/>
      <c r="AXO5" s="137"/>
      <c r="AXP5" s="137"/>
      <c r="AXQ5" s="137"/>
      <c r="AXR5" s="137"/>
      <c r="AXS5" s="137"/>
      <c r="AXT5" s="137"/>
      <c r="AXU5" s="137"/>
      <c r="AXV5" s="137"/>
      <c r="AXW5" s="137"/>
      <c r="AXX5" s="137"/>
      <c r="AXY5" s="137"/>
      <c r="AXZ5" s="137"/>
      <c r="AYA5" s="137"/>
      <c r="AYB5" s="137"/>
      <c r="AYC5" s="137"/>
      <c r="AYD5" s="137"/>
      <c r="AYE5" s="137"/>
      <c r="AYF5" s="137"/>
      <c r="AYG5" s="137"/>
      <c r="AYH5" s="137"/>
      <c r="AYI5" s="137"/>
      <c r="AYJ5" s="137"/>
      <c r="AYK5" s="137"/>
      <c r="AYL5" s="137"/>
      <c r="AYM5" s="137"/>
      <c r="AYN5" s="137"/>
      <c r="AYO5" s="137"/>
      <c r="AYP5" s="137"/>
      <c r="AYQ5" s="137"/>
      <c r="AYR5" s="137"/>
      <c r="AYS5" s="137"/>
      <c r="AYT5" s="137"/>
      <c r="AYU5" s="137"/>
      <c r="AYV5" s="137"/>
      <c r="AYW5" s="137"/>
      <c r="AYX5" s="137"/>
      <c r="AYY5" s="137"/>
      <c r="AYZ5" s="137"/>
      <c r="AZA5" s="137"/>
      <c r="AZB5" s="137"/>
      <c r="AZC5" s="137"/>
      <c r="AZD5" s="137"/>
      <c r="AZE5" s="137"/>
      <c r="AZF5" s="137"/>
      <c r="AZG5" s="137"/>
      <c r="AZH5" s="137"/>
      <c r="AZI5" s="137"/>
      <c r="AZJ5" s="137"/>
      <c r="AZK5" s="137"/>
      <c r="AZL5" s="137"/>
      <c r="AZM5" s="137"/>
      <c r="AZN5" s="137"/>
      <c r="AZO5" s="137"/>
      <c r="AZP5" s="137"/>
      <c r="AZQ5" s="137"/>
      <c r="AZR5" s="137"/>
      <c r="AZS5" s="137"/>
      <c r="AZT5" s="137"/>
      <c r="AZU5" s="137"/>
      <c r="AZV5" s="137"/>
      <c r="AZW5" s="137"/>
      <c r="AZX5" s="137"/>
      <c r="AZY5" s="137"/>
      <c r="AZZ5" s="137"/>
      <c r="BAA5" s="137"/>
      <c r="BAB5" s="137"/>
      <c r="BAC5" s="137"/>
      <c r="BAD5" s="137"/>
      <c r="BAE5" s="137"/>
      <c r="BAF5" s="137"/>
      <c r="BAG5" s="137"/>
      <c r="BAH5" s="137"/>
      <c r="BAI5" s="137"/>
      <c r="BAJ5" s="137"/>
      <c r="BAK5" s="137"/>
      <c r="BAL5" s="137"/>
      <c r="BAM5" s="137"/>
      <c r="BAN5" s="137"/>
      <c r="BAO5" s="137"/>
      <c r="BAP5" s="137"/>
      <c r="BAQ5" s="137"/>
      <c r="BAR5" s="137"/>
      <c r="BAS5" s="137"/>
      <c r="BAT5" s="137"/>
      <c r="BAU5" s="137"/>
      <c r="BAV5" s="137"/>
      <c r="BAW5" s="137"/>
      <c r="BAX5" s="137"/>
      <c r="BAY5" s="137"/>
      <c r="BAZ5" s="137"/>
      <c r="BBA5" s="137"/>
      <c r="BBB5" s="137"/>
      <c r="BBC5" s="137"/>
      <c r="BBD5" s="137"/>
      <c r="BBE5" s="137"/>
      <c r="BBF5" s="137"/>
      <c r="BBG5" s="137"/>
      <c r="BBH5" s="137"/>
      <c r="BBI5" s="137"/>
      <c r="BBJ5" s="137"/>
      <c r="BBK5" s="137"/>
      <c r="BBL5" s="137"/>
      <c r="BBM5" s="137"/>
      <c r="BBN5" s="137"/>
      <c r="BBO5" s="137"/>
      <c r="BBP5" s="137"/>
      <c r="BBQ5" s="137"/>
      <c r="BBR5" s="137"/>
      <c r="BBS5" s="137"/>
      <c r="BBT5" s="137"/>
      <c r="BBU5" s="137"/>
      <c r="BBV5" s="137"/>
      <c r="BBW5" s="137"/>
      <c r="BBX5" s="137"/>
      <c r="BBY5" s="137"/>
      <c r="BBZ5" s="137"/>
      <c r="BCA5" s="137"/>
      <c r="BCB5" s="137"/>
      <c r="BCC5" s="137"/>
      <c r="BCD5" s="137"/>
      <c r="BCE5" s="137"/>
      <c r="BCF5" s="137"/>
      <c r="BCG5" s="137"/>
      <c r="BCH5" s="137"/>
      <c r="BCI5" s="137"/>
      <c r="BCJ5" s="137"/>
      <c r="BCK5" s="137"/>
      <c r="BCL5" s="137"/>
      <c r="BCM5" s="137"/>
      <c r="BCN5" s="137"/>
      <c r="BCO5" s="137"/>
      <c r="BCP5" s="137"/>
      <c r="BCQ5" s="137"/>
      <c r="BCR5" s="137"/>
      <c r="BCS5" s="137"/>
      <c r="BCT5" s="137"/>
      <c r="BCU5" s="137"/>
      <c r="BCV5" s="137"/>
      <c r="BCW5" s="137"/>
      <c r="BCX5" s="137"/>
      <c r="BCY5" s="137"/>
      <c r="BCZ5" s="137"/>
      <c r="BDA5" s="137"/>
      <c r="BDB5" s="137"/>
      <c r="BDC5" s="137"/>
      <c r="BDD5" s="137"/>
      <c r="BDE5" s="137"/>
      <c r="BDF5" s="137"/>
      <c r="BDG5" s="137"/>
      <c r="BDH5" s="137"/>
      <c r="BDI5" s="137"/>
      <c r="BDJ5" s="137"/>
      <c r="BDK5" s="137"/>
      <c r="BDL5" s="137"/>
      <c r="BDM5" s="137"/>
      <c r="BDN5" s="137"/>
      <c r="BDO5" s="137"/>
      <c r="BDP5" s="137"/>
      <c r="BDQ5" s="137"/>
      <c r="BDR5" s="137"/>
      <c r="BDS5" s="137"/>
      <c r="BDT5" s="137"/>
      <c r="BDU5" s="137"/>
      <c r="BDV5" s="137"/>
      <c r="BDW5" s="137"/>
      <c r="BDX5" s="137"/>
      <c r="BDY5" s="137"/>
      <c r="BDZ5" s="137"/>
      <c r="BEA5" s="137"/>
      <c r="BEB5" s="137"/>
      <c r="BEC5" s="137"/>
      <c r="BED5" s="137"/>
      <c r="BEE5" s="137"/>
      <c r="BEF5" s="137"/>
      <c r="BEG5" s="137"/>
      <c r="BEH5" s="137"/>
      <c r="BEI5" s="137"/>
      <c r="BEJ5" s="137"/>
      <c r="BEK5" s="137"/>
      <c r="BEL5" s="137"/>
      <c r="BEM5" s="137"/>
      <c r="BEN5" s="137"/>
      <c r="BEO5" s="137"/>
      <c r="BEP5" s="137"/>
      <c r="BEQ5" s="137"/>
      <c r="BER5" s="137"/>
      <c r="BES5" s="137"/>
      <c r="BET5" s="137"/>
      <c r="BEU5" s="137"/>
      <c r="BEV5" s="137"/>
      <c r="BEW5" s="137"/>
      <c r="BEX5" s="137"/>
      <c r="BEY5" s="137"/>
      <c r="BEZ5" s="137"/>
      <c r="BFA5" s="137"/>
      <c r="BFB5" s="137"/>
      <c r="BFC5" s="137"/>
      <c r="BFD5" s="137"/>
      <c r="BFE5" s="137"/>
      <c r="BFF5" s="137"/>
      <c r="BFG5" s="137"/>
      <c r="BFH5" s="137"/>
      <c r="BFI5" s="137"/>
      <c r="BFJ5" s="137"/>
      <c r="BFK5" s="137"/>
      <c r="BFL5" s="137"/>
      <c r="BFM5" s="137"/>
      <c r="BFN5" s="137"/>
      <c r="BFO5" s="137"/>
      <c r="BFP5" s="137"/>
      <c r="BFQ5" s="137"/>
      <c r="BFR5" s="137"/>
      <c r="BFS5" s="137"/>
      <c r="BFT5" s="137"/>
      <c r="BFU5" s="137"/>
      <c r="BFV5" s="137"/>
      <c r="BFW5" s="137"/>
      <c r="BFX5" s="137"/>
      <c r="BFY5" s="137"/>
      <c r="BFZ5" s="137"/>
      <c r="BGA5" s="137"/>
      <c r="BGB5" s="137"/>
      <c r="BGC5" s="137"/>
      <c r="BGD5" s="137"/>
      <c r="BGE5" s="137"/>
      <c r="BGF5" s="137"/>
      <c r="BGG5" s="137"/>
      <c r="BGH5" s="137"/>
      <c r="BGI5" s="137"/>
      <c r="BGJ5" s="137"/>
      <c r="BGK5" s="137"/>
      <c r="BGL5" s="137"/>
      <c r="BGM5" s="137"/>
      <c r="BGN5" s="137"/>
      <c r="BGO5" s="137"/>
      <c r="BGP5" s="137"/>
      <c r="BGQ5" s="137"/>
      <c r="BGR5" s="137"/>
      <c r="BGS5" s="137"/>
      <c r="BGT5" s="137"/>
      <c r="BGU5" s="137"/>
      <c r="BGV5" s="137"/>
      <c r="BGW5" s="137"/>
      <c r="BGX5" s="137"/>
      <c r="BGY5" s="137"/>
      <c r="BGZ5" s="137"/>
      <c r="BHA5" s="137"/>
      <c r="BHB5" s="137"/>
      <c r="BHC5" s="137"/>
      <c r="BHD5" s="137"/>
      <c r="BHE5" s="137"/>
      <c r="BHF5" s="137"/>
      <c r="BHG5" s="137"/>
      <c r="BHH5" s="137"/>
      <c r="BHI5" s="137"/>
      <c r="BHJ5" s="137"/>
      <c r="BHK5" s="137"/>
      <c r="BHL5" s="137"/>
      <c r="BHM5" s="137"/>
      <c r="BHN5" s="137"/>
      <c r="BHO5" s="137"/>
      <c r="BHP5" s="137"/>
      <c r="BHQ5" s="137"/>
      <c r="BHR5" s="137"/>
      <c r="BHS5" s="137"/>
      <c r="BHT5" s="137"/>
      <c r="BHU5" s="137"/>
      <c r="BHV5" s="137"/>
      <c r="BHW5" s="137"/>
      <c r="BHX5" s="137"/>
      <c r="BHY5" s="137"/>
      <c r="BHZ5" s="137"/>
      <c r="BIA5" s="137"/>
      <c r="BIB5" s="137"/>
      <c r="BIC5" s="137"/>
      <c r="BID5" s="137"/>
      <c r="BIE5" s="137"/>
      <c r="BIF5" s="137"/>
      <c r="BIG5" s="137"/>
      <c r="BIH5" s="137"/>
      <c r="BII5" s="137"/>
      <c r="BIJ5" s="137"/>
      <c r="BIK5" s="137"/>
      <c r="BIL5" s="137"/>
      <c r="BIM5" s="137"/>
      <c r="BIN5" s="137"/>
      <c r="BIO5" s="137"/>
      <c r="BIP5" s="137"/>
      <c r="BIQ5" s="137"/>
      <c r="BIR5" s="137"/>
      <c r="BIS5" s="137"/>
      <c r="BIT5" s="137"/>
      <c r="BIU5" s="137"/>
      <c r="BIV5" s="137"/>
      <c r="BIW5" s="137"/>
      <c r="BIX5" s="137"/>
      <c r="BIY5" s="137"/>
      <c r="BIZ5" s="137"/>
      <c r="BJA5" s="137"/>
      <c r="BJB5" s="137"/>
      <c r="BJC5" s="137"/>
      <c r="BJD5" s="137"/>
      <c r="BJE5" s="137"/>
      <c r="BJF5" s="137"/>
      <c r="BJG5" s="137"/>
      <c r="BJH5" s="137"/>
      <c r="BJI5" s="137"/>
      <c r="BJJ5" s="137"/>
      <c r="BJK5" s="137"/>
      <c r="BJL5" s="137"/>
      <c r="BJM5" s="137"/>
      <c r="BJN5" s="137"/>
      <c r="BJO5" s="137"/>
      <c r="BJP5" s="137"/>
      <c r="BJQ5" s="137"/>
      <c r="BJR5" s="137"/>
      <c r="BJS5" s="137"/>
      <c r="BJT5" s="137"/>
      <c r="BJU5" s="137"/>
      <c r="BJV5" s="137"/>
      <c r="BJW5" s="137"/>
      <c r="BJX5" s="137"/>
      <c r="BJY5" s="137"/>
      <c r="BJZ5" s="137"/>
      <c r="BKA5" s="137"/>
      <c r="BKB5" s="137"/>
      <c r="BKC5" s="137"/>
      <c r="BKD5" s="137"/>
      <c r="BKE5" s="137"/>
      <c r="BKF5" s="137"/>
      <c r="BKG5" s="137"/>
      <c r="BKH5" s="137"/>
      <c r="BKI5" s="137"/>
      <c r="BKJ5" s="137"/>
      <c r="BKK5" s="137"/>
      <c r="BKL5" s="137"/>
      <c r="BKM5" s="137"/>
      <c r="BKN5" s="137"/>
      <c r="BKO5" s="137"/>
      <c r="BKP5" s="137"/>
      <c r="BKQ5" s="137"/>
      <c r="BKR5" s="137"/>
      <c r="BKS5" s="137"/>
      <c r="BKT5" s="137"/>
      <c r="BKU5" s="137"/>
      <c r="BKV5" s="137"/>
      <c r="BKW5" s="137"/>
      <c r="BKX5" s="137"/>
      <c r="BKY5" s="137"/>
      <c r="BKZ5" s="137"/>
      <c r="BLA5" s="137"/>
      <c r="BLB5" s="137"/>
      <c r="BLC5" s="137"/>
      <c r="BLD5" s="137"/>
      <c r="BLE5" s="137"/>
      <c r="BLF5" s="137"/>
      <c r="BLG5" s="137"/>
      <c r="BLH5" s="137"/>
      <c r="BLI5" s="137"/>
      <c r="BLJ5" s="137"/>
      <c r="BLK5" s="137"/>
      <c r="BLL5" s="137"/>
      <c r="BLM5" s="137"/>
      <c r="BLN5" s="137"/>
      <c r="BLO5" s="137"/>
      <c r="BLP5" s="137"/>
      <c r="BLQ5" s="137"/>
      <c r="BLR5" s="137"/>
      <c r="BLS5" s="137"/>
      <c r="BLT5" s="137"/>
      <c r="BLU5" s="137"/>
      <c r="BLV5" s="137"/>
      <c r="BLW5" s="137"/>
      <c r="BLX5" s="137"/>
      <c r="BLY5" s="137"/>
      <c r="BLZ5" s="137"/>
      <c r="BMA5" s="137"/>
      <c r="BMB5" s="137"/>
      <c r="BMC5" s="137"/>
      <c r="BMD5" s="137"/>
      <c r="BME5" s="137"/>
      <c r="BMF5" s="137"/>
      <c r="BMG5" s="137"/>
      <c r="BMH5" s="137"/>
      <c r="BMI5" s="137"/>
      <c r="BMJ5" s="137"/>
      <c r="BMK5" s="137"/>
      <c r="BML5" s="137"/>
      <c r="BMM5" s="137"/>
      <c r="BMN5" s="137"/>
      <c r="BMO5" s="137"/>
      <c r="BMP5" s="137"/>
      <c r="BMQ5" s="137"/>
      <c r="BMR5" s="137"/>
      <c r="BMS5" s="137"/>
      <c r="BMT5" s="137"/>
      <c r="BMU5" s="137"/>
      <c r="BMV5" s="137"/>
      <c r="BMW5" s="137"/>
      <c r="BMX5" s="137"/>
      <c r="BMY5" s="137"/>
      <c r="BMZ5" s="137"/>
      <c r="BNA5" s="137"/>
      <c r="BNB5" s="137"/>
      <c r="BNC5" s="137"/>
      <c r="BND5" s="137"/>
      <c r="BNE5" s="137"/>
      <c r="BNF5" s="137"/>
      <c r="BNG5" s="137"/>
      <c r="BNH5" s="137"/>
      <c r="BNI5" s="137"/>
      <c r="BNJ5" s="137"/>
      <c r="BNK5" s="137"/>
      <c r="BNL5" s="137"/>
      <c r="BNM5" s="137"/>
      <c r="BNN5" s="137"/>
      <c r="BNO5" s="137"/>
      <c r="BNP5" s="137"/>
      <c r="BNQ5" s="137"/>
      <c r="BNR5" s="137"/>
      <c r="BNS5" s="137"/>
      <c r="BNT5" s="137"/>
      <c r="BNU5" s="137"/>
      <c r="BNV5" s="137"/>
      <c r="BNW5" s="137"/>
      <c r="BNX5" s="137"/>
      <c r="BNY5" s="137"/>
      <c r="BNZ5" s="137"/>
      <c r="BOA5" s="137"/>
      <c r="BOB5" s="137"/>
      <c r="BOC5" s="137"/>
      <c r="BOD5" s="137"/>
      <c r="BOE5" s="137"/>
      <c r="BOF5" s="137"/>
      <c r="BOG5" s="137"/>
      <c r="BOH5" s="137"/>
      <c r="BOI5" s="137"/>
      <c r="BOJ5" s="137"/>
      <c r="BOK5" s="137"/>
      <c r="BOL5" s="137"/>
      <c r="BOM5" s="137"/>
      <c r="BON5" s="137"/>
      <c r="BOO5" s="137"/>
      <c r="BOP5" s="137"/>
      <c r="BOQ5" s="137"/>
      <c r="BOR5" s="137"/>
      <c r="BOS5" s="137"/>
      <c r="BOT5" s="137"/>
      <c r="BOU5" s="137"/>
      <c r="BOV5" s="137"/>
      <c r="BOW5" s="137"/>
      <c r="BOX5" s="137"/>
      <c r="BOY5" s="137"/>
      <c r="BOZ5" s="137"/>
      <c r="BPA5" s="137"/>
      <c r="BPB5" s="137"/>
      <c r="BPC5" s="137"/>
      <c r="BPD5" s="137"/>
      <c r="BPE5" s="137"/>
      <c r="BPF5" s="137"/>
      <c r="BPG5" s="137"/>
      <c r="BPH5" s="137"/>
      <c r="BPI5" s="137"/>
      <c r="BPJ5" s="137"/>
      <c r="BPK5" s="137"/>
      <c r="BPL5" s="137"/>
      <c r="BPM5" s="137"/>
      <c r="BPN5" s="137"/>
      <c r="BPO5" s="137"/>
      <c r="BPP5" s="137"/>
      <c r="BPQ5" s="137"/>
      <c r="BPR5" s="137"/>
      <c r="BPS5" s="137"/>
      <c r="BPT5" s="137"/>
      <c r="BPU5" s="137"/>
      <c r="BPV5" s="137"/>
      <c r="BPW5" s="137"/>
      <c r="BPX5" s="137"/>
      <c r="BPY5" s="137"/>
      <c r="BPZ5" s="137"/>
      <c r="BQA5" s="137"/>
      <c r="BQB5" s="137"/>
      <c r="BQC5" s="137"/>
      <c r="BQD5" s="137"/>
      <c r="BQE5" s="137"/>
      <c r="BQF5" s="137"/>
      <c r="BQG5" s="137"/>
      <c r="BQH5" s="137"/>
      <c r="BQI5" s="137"/>
      <c r="BQJ5" s="137"/>
      <c r="BQK5" s="137"/>
      <c r="BQL5" s="137"/>
      <c r="BQM5" s="137"/>
      <c r="BQN5" s="137"/>
      <c r="BQO5" s="137"/>
      <c r="BQP5" s="137"/>
      <c r="BQQ5" s="137"/>
      <c r="BQR5" s="137"/>
      <c r="BQS5" s="137"/>
      <c r="BQT5" s="137"/>
      <c r="BQU5" s="137"/>
      <c r="BQV5" s="137"/>
      <c r="BQW5" s="137"/>
      <c r="BQX5" s="137"/>
      <c r="BQY5" s="137"/>
      <c r="BQZ5" s="137"/>
      <c r="BRA5" s="137"/>
      <c r="BRB5" s="137"/>
      <c r="BRC5" s="137"/>
      <c r="BRD5" s="137"/>
      <c r="BRE5" s="137"/>
      <c r="BRF5" s="137"/>
      <c r="BRG5" s="137"/>
      <c r="BRH5" s="137"/>
      <c r="BRI5" s="137"/>
      <c r="BRJ5" s="137"/>
      <c r="BRK5" s="137"/>
      <c r="BRL5" s="137"/>
      <c r="BRM5" s="137"/>
      <c r="BRN5" s="137"/>
      <c r="BRO5" s="137"/>
      <c r="BRP5" s="137"/>
      <c r="BRQ5" s="137"/>
      <c r="BRR5" s="137"/>
      <c r="BRS5" s="137"/>
      <c r="BRT5" s="137"/>
      <c r="BRU5" s="137"/>
      <c r="BRV5" s="137"/>
      <c r="BRW5" s="137"/>
      <c r="BRX5" s="137"/>
      <c r="BRY5" s="137"/>
      <c r="BRZ5" s="137"/>
      <c r="BSA5" s="137"/>
      <c r="BSB5" s="137"/>
      <c r="BSC5" s="137"/>
      <c r="BSD5" s="137"/>
      <c r="BSE5" s="137"/>
      <c r="BSF5" s="137"/>
      <c r="BSG5" s="137"/>
      <c r="BSH5" s="137"/>
      <c r="BSI5" s="137"/>
      <c r="BSJ5" s="137"/>
      <c r="BSK5" s="137"/>
      <c r="BSL5" s="137"/>
      <c r="BSM5" s="137"/>
      <c r="BSN5" s="137"/>
      <c r="BSO5" s="137"/>
      <c r="BSP5" s="137"/>
      <c r="BSQ5" s="137"/>
      <c r="BSR5" s="137"/>
      <c r="BSS5" s="137"/>
      <c r="BST5" s="137"/>
      <c r="BSU5" s="137"/>
      <c r="BSV5" s="137"/>
      <c r="BSW5" s="137"/>
      <c r="BSX5" s="137"/>
      <c r="BSY5" s="137"/>
      <c r="BSZ5" s="137"/>
      <c r="BTA5" s="137"/>
      <c r="BTB5" s="137"/>
      <c r="BTC5" s="137"/>
      <c r="BTD5" s="137"/>
      <c r="BTE5" s="137"/>
      <c r="BTF5" s="137"/>
      <c r="BTG5" s="137"/>
      <c r="BTH5" s="137"/>
      <c r="BTI5" s="137"/>
      <c r="BTJ5" s="137"/>
      <c r="BTK5" s="137"/>
      <c r="BTL5" s="137"/>
      <c r="BTM5" s="137"/>
      <c r="BTN5" s="137"/>
      <c r="BTO5" s="137"/>
      <c r="BTP5" s="137"/>
      <c r="BTQ5" s="137"/>
      <c r="BTR5" s="137"/>
      <c r="BTS5" s="137"/>
      <c r="BTT5" s="137"/>
      <c r="BTU5" s="137"/>
      <c r="BTV5" s="137"/>
      <c r="BTW5" s="137"/>
      <c r="BTX5" s="137"/>
      <c r="BTY5" s="137"/>
      <c r="BTZ5" s="137"/>
      <c r="BUA5" s="137"/>
      <c r="BUB5" s="137"/>
      <c r="BUC5" s="137"/>
      <c r="BUD5" s="137"/>
      <c r="BUE5" s="137"/>
      <c r="BUF5" s="137"/>
      <c r="BUG5" s="137"/>
      <c r="BUH5" s="137"/>
      <c r="BUI5" s="137"/>
      <c r="BUJ5" s="137"/>
      <c r="BUK5" s="137"/>
      <c r="BUL5" s="137"/>
      <c r="BUM5" s="137"/>
      <c r="BUN5" s="137"/>
      <c r="BUO5" s="137"/>
      <c r="BUP5" s="137"/>
      <c r="BUQ5" s="137"/>
      <c r="BUR5" s="137"/>
      <c r="BUS5" s="137"/>
      <c r="BUT5" s="137"/>
      <c r="BUU5" s="137"/>
      <c r="BUV5" s="137"/>
      <c r="BUW5" s="137"/>
      <c r="BUX5" s="137"/>
      <c r="BUY5" s="137"/>
      <c r="BUZ5" s="137"/>
      <c r="BVA5" s="137"/>
      <c r="BVB5" s="137"/>
      <c r="BVC5" s="137"/>
      <c r="BVD5" s="137"/>
      <c r="BVE5" s="137"/>
      <c r="BVF5" s="137"/>
      <c r="BVG5" s="137"/>
      <c r="BVH5" s="137"/>
      <c r="BVI5" s="137"/>
      <c r="BVJ5" s="137"/>
      <c r="BVK5" s="137"/>
      <c r="BVL5" s="137"/>
      <c r="BVM5" s="137"/>
      <c r="BVN5" s="137"/>
      <c r="BVO5" s="137"/>
      <c r="BVP5" s="137"/>
      <c r="BVQ5" s="137"/>
      <c r="BVR5" s="137"/>
      <c r="BVS5" s="137"/>
      <c r="BVT5" s="137"/>
      <c r="BVU5" s="137"/>
      <c r="BVV5" s="137"/>
      <c r="BVW5" s="137"/>
      <c r="BVX5" s="137"/>
      <c r="BVY5" s="137"/>
      <c r="BVZ5" s="137"/>
      <c r="BWA5" s="137"/>
      <c r="BWB5" s="137"/>
      <c r="BWC5" s="137"/>
      <c r="BWD5" s="137"/>
      <c r="BWE5" s="137"/>
      <c r="BWF5" s="137"/>
      <c r="BWG5" s="137"/>
      <c r="BWH5" s="137"/>
      <c r="BWI5" s="137"/>
      <c r="BWJ5" s="137"/>
      <c r="BWK5" s="137"/>
      <c r="BWL5" s="137"/>
      <c r="BWM5" s="137"/>
      <c r="BWN5" s="137"/>
      <c r="BWO5" s="137"/>
      <c r="BWP5" s="137"/>
      <c r="BWQ5" s="137"/>
      <c r="BWR5" s="137"/>
      <c r="BWS5" s="137"/>
      <c r="BWT5" s="137"/>
      <c r="BWU5" s="137"/>
      <c r="BWV5" s="137"/>
      <c r="BWW5" s="137"/>
      <c r="BWX5" s="137"/>
      <c r="BWY5" s="137"/>
      <c r="BWZ5" s="137"/>
      <c r="BXA5" s="137"/>
      <c r="BXB5" s="137"/>
      <c r="BXC5" s="137"/>
      <c r="BXD5" s="137"/>
      <c r="BXE5" s="137"/>
      <c r="BXF5" s="137"/>
      <c r="BXG5" s="137"/>
      <c r="BXH5" s="137"/>
      <c r="BXI5" s="137"/>
      <c r="BXJ5" s="137"/>
      <c r="BXK5" s="137"/>
      <c r="BXL5" s="137"/>
      <c r="BXM5" s="137"/>
      <c r="BXN5" s="137"/>
      <c r="BXO5" s="137"/>
      <c r="BXP5" s="137"/>
      <c r="BXQ5" s="137"/>
      <c r="BXR5" s="137"/>
      <c r="BXS5" s="137"/>
      <c r="BXT5" s="137"/>
      <c r="BXU5" s="137"/>
      <c r="BXV5" s="137"/>
      <c r="BXW5" s="137"/>
      <c r="BXX5" s="137"/>
      <c r="BXY5" s="137"/>
      <c r="BXZ5" s="137"/>
      <c r="BYA5" s="137"/>
      <c r="BYB5" s="137"/>
      <c r="BYC5" s="137"/>
      <c r="BYD5" s="137"/>
      <c r="BYE5" s="137"/>
      <c r="BYF5" s="137"/>
      <c r="BYG5" s="137"/>
      <c r="BYH5" s="137"/>
      <c r="BYI5" s="137"/>
      <c r="BYJ5" s="137"/>
      <c r="BYK5" s="137"/>
      <c r="BYL5" s="137"/>
      <c r="BYM5" s="137"/>
      <c r="BYN5" s="137"/>
      <c r="BYO5" s="137"/>
      <c r="BYP5" s="137"/>
      <c r="BYQ5" s="137"/>
      <c r="BYR5" s="137"/>
      <c r="BYS5" s="137"/>
      <c r="BYT5" s="137"/>
      <c r="BYU5" s="137"/>
      <c r="BYV5" s="137"/>
      <c r="BYW5" s="137"/>
      <c r="BYX5" s="137"/>
      <c r="BYY5" s="137"/>
      <c r="BYZ5" s="137"/>
      <c r="BZA5" s="137"/>
      <c r="BZB5" s="137"/>
      <c r="BZC5" s="137"/>
      <c r="BZD5" s="137"/>
      <c r="BZE5" s="137"/>
      <c r="BZF5" s="137"/>
      <c r="BZG5" s="137"/>
      <c r="BZH5" s="137"/>
      <c r="BZI5" s="137"/>
      <c r="BZJ5" s="137"/>
      <c r="BZK5" s="137"/>
      <c r="BZL5" s="137"/>
      <c r="BZM5" s="137"/>
      <c r="BZN5" s="137"/>
      <c r="BZO5" s="137"/>
      <c r="BZP5" s="137"/>
      <c r="BZQ5" s="137"/>
      <c r="BZR5" s="137"/>
      <c r="BZS5" s="137"/>
      <c r="BZT5" s="137"/>
      <c r="BZU5" s="137"/>
      <c r="BZV5" s="137"/>
      <c r="BZW5" s="137"/>
      <c r="BZX5" s="137"/>
      <c r="BZY5" s="137"/>
      <c r="BZZ5" s="137"/>
      <c r="CAA5" s="137"/>
      <c r="CAB5" s="137"/>
      <c r="CAC5" s="137"/>
      <c r="CAD5" s="137"/>
      <c r="CAE5" s="137"/>
      <c r="CAF5" s="137"/>
      <c r="CAG5" s="137"/>
      <c r="CAH5" s="137"/>
      <c r="CAI5" s="137"/>
      <c r="CAJ5" s="137"/>
      <c r="CAK5" s="137"/>
      <c r="CAL5" s="137"/>
      <c r="CAM5" s="137"/>
      <c r="CAN5" s="137"/>
      <c r="CAO5" s="137"/>
      <c r="CAP5" s="137"/>
      <c r="CAQ5" s="137"/>
      <c r="CAR5" s="137"/>
      <c r="CAS5" s="137"/>
      <c r="CAT5" s="137"/>
      <c r="CAU5" s="137"/>
      <c r="CAV5" s="137"/>
      <c r="CAW5" s="137"/>
      <c r="CAX5" s="137"/>
      <c r="CAY5" s="137"/>
      <c r="CAZ5" s="137"/>
      <c r="CBA5" s="137"/>
      <c r="CBB5" s="137"/>
      <c r="CBC5" s="137"/>
      <c r="CBD5" s="137"/>
      <c r="CBE5" s="137"/>
      <c r="CBF5" s="137"/>
      <c r="CBG5" s="137"/>
      <c r="CBH5" s="137"/>
      <c r="CBI5" s="137"/>
      <c r="CBJ5" s="137"/>
      <c r="CBK5" s="137"/>
      <c r="CBL5" s="137"/>
      <c r="CBM5" s="137"/>
      <c r="CBN5" s="137"/>
      <c r="CBO5" s="137"/>
      <c r="CBP5" s="137"/>
      <c r="CBQ5" s="137"/>
      <c r="CBR5" s="137"/>
      <c r="CBS5" s="137"/>
      <c r="CBT5" s="137"/>
      <c r="CBU5" s="137"/>
      <c r="CBV5" s="137"/>
      <c r="CBW5" s="137"/>
      <c r="CBX5" s="137"/>
      <c r="CBY5" s="137"/>
      <c r="CBZ5" s="137"/>
      <c r="CCA5" s="137"/>
      <c r="CCB5" s="137"/>
      <c r="CCC5" s="137"/>
      <c r="CCD5" s="137"/>
      <c r="CCE5" s="137"/>
      <c r="CCF5" s="137"/>
      <c r="CCG5" s="137"/>
      <c r="CCH5" s="137"/>
      <c r="CCI5" s="137"/>
      <c r="CCJ5" s="137"/>
      <c r="CCK5" s="137"/>
      <c r="CCL5" s="137"/>
      <c r="CCM5" s="137"/>
      <c r="CCN5" s="137"/>
      <c r="CCO5" s="137"/>
      <c r="CCP5" s="137"/>
      <c r="CCQ5" s="137"/>
      <c r="CCR5" s="137"/>
      <c r="CCS5" s="137"/>
      <c r="CCT5" s="137"/>
      <c r="CCU5" s="137"/>
      <c r="CCV5" s="137"/>
      <c r="CCW5" s="137"/>
      <c r="CCX5" s="137"/>
      <c r="CCY5" s="137"/>
      <c r="CCZ5" s="137"/>
      <c r="CDA5" s="137"/>
      <c r="CDB5" s="137"/>
      <c r="CDC5" s="137"/>
      <c r="CDD5" s="137"/>
      <c r="CDE5" s="137"/>
      <c r="CDF5" s="137"/>
      <c r="CDG5" s="137"/>
      <c r="CDH5" s="137"/>
      <c r="CDI5" s="137"/>
      <c r="CDJ5" s="137"/>
      <c r="CDK5" s="137"/>
      <c r="CDL5" s="137"/>
      <c r="CDM5" s="137"/>
      <c r="CDN5" s="137"/>
      <c r="CDO5" s="137"/>
      <c r="CDP5" s="137"/>
      <c r="CDQ5" s="137"/>
      <c r="CDR5" s="137"/>
      <c r="CDS5" s="137"/>
      <c r="CDT5" s="137"/>
      <c r="CDU5" s="137"/>
      <c r="CDV5" s="137"/>
      <c r="CDW5" s="137"/>
      <c r="CDX5" s="137"/>
      <c r="CDY5" s="137"/>
      <c r="CDZ5" s="137"/>
      <c r="CEA5" s="137"/>
      <c r="CEB5" s="137"/>
      <c r="CEC5" s="137"/>
      <c r="CED5" s="137"/>
      <c r="CEE5" s="137"/>
      <c r="CEF5" s="137"/>
      <c r="CEG5" s="137"/>
      <c r="CEH5" s="137"/>
      <c r="CEI5" s="137"/>
      <c r="CEJ5" s="137"/>
      <c r="CEK5" s="137"/>
      <c r="CEL5" s="137"/>
      <c r="CEM5" s="137"/>
      <c r="CEN5" s="137"/>
      <c r="CEO5" s="137"/>
      <c r="CEP5" s="137"/>
      <c r="CEQ5" s="137"/>
      <c r="CER5" s="137"/>
      <c r="CES5" s="137"/>
      <c r="CET5" s="137"/>
      <c r="CEU5" s="137"/>
      <c r="CEV5" s="137"/>
      <c r="CEW5" s="137"/>
      <c r="CEX5" s="137"/>
      <c r="CEY5" s="137"/>
      <c r="CEZ5" s="137"/>
      <c r="CFA5" s="137"/>
      <c r="CFB5" s="137"/>
      <c r="CFC5" s="137"/>
      <c r="CFD5" s="137"/>
      <c r="CFE5" s="137"/>
      <c r="CFF5" s="137"/>
      <c r="CFG5" s="137"/>
      <c r="CFH5" s="137"/>
      <c r="CFI5" s="137"/>
      <c r="CFJ5" s="137"/>
      <c r="CFK5" s="137"/>
      <c r="CFL5" s="137"/>
      <c r="CFM5" s="137"/>
      <c r="CFN5" s="137"/>
      <c r="CFO5" s="137"/>
      <c r="CFP5" s="137"/>
      <c r="CFQ5" s="137"/>
      <c r="CFR5" s="137"/>
      <c r="CFS5" s="137"/>
      <c r="CFT5" s="137"/>
      <c r="CFU5" s="137"/>
      <c r="CFV5" s="137"/>
      <c r="CFW5" s="137"/>
      <c r="CFX5" s="137"/>
      <c r="CFY5" s="137"/>
      <c r="CFZ5" s="137"/>
      <c r="CGA5" s="137"/>
      <c r="CGB5" s="137"/>
      <c r="CGC5" s="137"/>
      <c r="CGD5" s="137"/>
      <c r="CGE5" s="137"/>
      <c r="CGF5" s="137"/>
      <c r="CGG5" s="137"/>
      <c r="CGH5" s="137"/>
      <c r="CGI5" s="137"/>
      <c r="CGJ5" s="137"/>
      <c r="CGK5" s="137"/>
      <c r="CGL5" s="137"/>
      <c r="CGM5" s="137"/>
      <c r="CGN5" s="137"/>
      <c r="CGO5" s="137"/>
      <c r="CGP5" s="137"/>
      <c r="CGQ5" s="137"/>
      <c r="CGR5" s="137"/>
      <c r="CGS5" s="137"/>
      <c r="CGT5" s="137"/>
      <c r="CGU5" s="137"/>
      <c r="CGV5" s="137"/>
      <c r="CGW5" s="137"/>
      <c r="CGX5" s="137"/>
      <c r="CGY5" s="137"/>
      <c r="CGZ5" s="137"/>
      <c r="CHA5" s="137"/>
      <c r="CHB5" s="137"/>
      <c r="CHC5" s="137"/>
      <c r="CHD5" s="137"/>
      <c r="CHE5" s="137"/>
      <c r="CHF5" s="137"/>
      <c r="CHG5" s="137"/>
      <c r="CHH5" s="137"/>
      <c r="CHI5" s="137"/>
      <c r="CHJ5" s="137"/>
      <c r="CHK5" s="137"/>
      <c r="CHL5" s="137"/>
      <c r="CHM5" s="137"/>
      <c r="CHN5" s="137"/>
      <c r="CHO5" s="137"/>
      <c r="CHP5" s="137"/>
      <c r="CHQ5" s="137"/>
      <c r="CHR5" s="137"/>
      <c r="CHS5" s="137"/>
      <c r="CHT5" s="137"/>
      <c r="CHU5" s="137"/>
      <c r="CHV5" s="137"/>
      <c r="CHW5" s="137"/>
      <c r="CHX5" s="137"/>
      <c r="CHY5" s="137"/>
      <c r="CHZ5" s="137"/>
      <c r="CIA5" s="137"/>
      <c r="CIB5" s="137"/>
      <c r="CIC5" s="137"/>
      <c r="CID5" s="137"/>
      <c r="CIE5" s="137"/>
      <c r="CIF5" s="137"/>
      <c r="CIG5" s="137"/>
      <c r="CIH5" s="137"/>
      <c r="CII5" s="137"/>
      <c r="CIJ5" s="137"/>
      <c r="CIK5" s="137"/>
      <c r="CIL5" s="137"/>
      <c r="CIM5" s="137"/>
      <c r="CIN5" s="137"/>
      <c r="CIO5" s="137"/>
      <c r="CIP5" s="137"/>
      <c r="CIQ5" s="137"/>
      <c r="CIR5" s="137"/>
      <c r="CIS5" s="137"/>
      <c r="CIT5" s="137"/>
      <c r="CIU5" s="137"/>
      <c r="CIV5" s="137"/>
      <c r="CIW5" s="137"/>
      <c r="CIX5" s="137"/>
      <c r="CIY5" s="137"/>
      <c r="CIZ5" s="137"/>
      <c r="CJA5" s="137"/>
      <c r="CJB5" s="137"/>
      <c r="CJC5" s="137"/>
      <c r="CJD5" s="137"/>
      <c r="CJE5" s="137"/>
      <c r="CJF5" s="137"/>
      <c r="CJG5" s="137"/>
      <c r="CJH5" s="137"/>
      <c r="CJI5" s="137"/>
      <c r="CJJ5" s="137"/>
      <c r="CJK5" s="137"/>
      <c r="CJL5" s="137"/>
      <c r="CJM5" s="137"/>
      <c r="CJN5" s="137"/>
      <c r="CJO5" s="137"/>
      <c r="CJP5" s="137"/>
      <c r="CJQ5" s="137"/>
      <c r="CJR5" s="137"/>
      <c r="CJS5" s="137"/>
      <c r="CJT5" s="137"/>
      <c r="CJU5" s="137"/>
      <c r="CJV5" s="137"/>
      <c r="CJW5" s="137"/>
      <c r="CJX5" s="137"/>
      <c r="CJY5" s="137"/>
      <c r="CJZ5" s="137"/>
      <c r="CKA5" s="137"/>
      <c r="CKB5" s="137"/>
      <c r="CKC5" s="137"/>
      <c r="CKD5" s="137"/>
      <c r="CKE5" s="137"/>
      <c r="CKF5" s="137"/>
      <c r="CKG5" s="137"/>
      <c r="CKH5" s="137"/>
      <c r="CKI5" s="137"/>
      <c r="CKJ5" s="137"/>
      <c r="CKK5" s="137"/>
      <c r="CKL5" s="137"/>
      <c r="CKM5" s="137"/>
      <c r="CKN5" s="137"/>
      <c r="CKO5" s="137"/>
      <c r="CKP5" s="137"/>
      <c r="CKQ5" s="137"/>
      <c r="CKR5" s="137"/>
      <c r="CKS5" s="137"/>
      <c r="CKT5" s="137"/>
      <c r="CKU5" s="137"/>
      <c r="CKV5" s="137"/>
      <c r="CKW5" s="137"/>
      <c r="CKX5" s="137"/>
      <c r="CKY5" s="137"/>
      <c r="CKZ5" s="137"/>
      <c r="CLA5" s="137"/>
      <c r="CLB5" s="137"/>
      <c r="CLC5" s="137"/>
      <c r="CLD5" s="137"/>
      <c r="CLE5" s="137"/>
      <c r="CLF5" s="137"/>
      <c r="CLG5" s="137"/>
      <c r="CLH5" s="137"/>
      <c r="CLI5" s="137"/>
      <c r="CLJ5" s="137"/>
      <c r="CLK5" s="137"/>
      <c r="CLL5" s="137"/>
      <c r="CLM5" s="137"/>
      <c r="CLN5" s="137"/>
      <c r="CLO5" s="137"/>
      <c r="CLP5" s="137"/>
      <c r="CLQ5" s="137"/>
      <c r="CLR5" s="137"/>
      <c r="CLS5" s="137"/>
      <c r="CLT5" s="137"/>
      <c r="CLU5" s="137"/>
      <c r="CLV5" s="137"/>
      <c r="CLW5" s="137"/>
      <c r="CLX5" s="137"/>
      <c r="CLY5" s="137"/>
      <c r="CLZ5" s="137"/>
      <c r="CMA5" s="137"/>
      <c r="CMB5" s="137"/>
      <c r="CMC5" s="137"/>
      <c r="CMD5" s="137"/>
      <c r="CME5" s="137"/>
      <c r="CMF5" s="137"/>
      <c r="CMG5" s="137"/>
      <c r="CMH5" s="137"/>
      <c r="CMI5" s="137"/>
      <c r="CMJ5" s="137"/>
      <c r="CMK5" s="137"/>
      <c r="CML5" s="137"/>
      <c r="CMM5" s="137"/>
      <c r="CMN5" s="137"/>
      <c r="CMO5" s="137"/>
      <c r="CMP5" s="137"/>
      <c r="CMQ5" s="137"/>
      <c r="CMR5" s="137"/>
      <c r="CMS5" s="137"/>
      <c r="CMT5" s="137"/>
      <c r="CMU5" s="137"/>
      <c r="CMV5" s="137"/>
      <c r="CMW5" s="137"/>
      <c r="CMX5" s="137"/>
      <c r="CMY5" s="137"/>
      <c r="CMZ5" s="137"/>
      <c r="CNA5" s="137"/>
      <c r="CNB5" s="137"/>
      <c r="CNC5" s="137"/>
      <c r="CND5" s="137"/>
      <c r="CNE5" s="137"/>
      <c r="CNF5" s="137"/>
      <c r="CNG5" s="137"/>
      <c r="CNH5" s="137"/>
      <c r="CNI5" s="137"/>
      <c r="CNJ5" s="137"/>
      <c r="CNK5" s="137"/>
      <c r="CNL5" s="137"/>
      <c r="CNM5" s="137"/>
      <c r="CNN5" s="137"/>
      <c r="CNO5" s="137"/>
      <c r="CNP5" s="137"/>
      <c r="CNQ5" s="137"/>
      <c r="CNR5" s="137"/>
      <c r="CNS5" s="137"/>
      <c r="CNT5" s="137"/>
      <c r="CNU5" s="137"/>
      <c r="CNV5" s="137"/>
      <c r="CNW5" s="137"/>
      <c r="CNX5" s="137"/>
      <c r="CNY5" s="137"/>
      <c r="CNZ5" s="137"/>
      <c r="COA5" s="137"/>
      <c r="COB5" s="137"/>
      <c r="COC5" s="137"/>
      <c r="COD5" s="137"/>
      <c r="COE5" s="137"/>
      <c r="COF5" s="137"/>
      <c r="COG5" s="137"/>
      <c r="COH5" s="137"/>
      <c r="COI5" s="137"/>
      <c r="COJ5" s="137"/>
      <c r="COK5" s="137"/>
      <c r="COL5" s="137"/>
      <c r="COM5" s="137"/>
      <c r="CON5" s="137"/>
      <c r="COO5" s="137"/>
      <c r="COP5" s="137"/>
      <c r="COQ5" s="137"/>
      <c r="COR5" s="137"/>
      <c r="COS5" s="137"/>
      <c r="COT5" s="137"/>
      <c r="COU5" s="137"/>
      <c r="COV5" s="137"/>
      <c r="COW5" s="137"/>
      <c r="COX5" s="137"/>
      <c r="COY5" s="137"/>
      <c r="COZ5" s="137"/>
      <c r="CPA5" s="137"/>
      <c r="CPB5" s="137"/>
      <c r="CPC5" s="137"/>
      <c r="CPD5" s="137"/>
      <c r="CPE5" s="137"/>
      <c r="CPF5" s="137"/>
      <c r="CPG5" s="137"/>
      <c r="CPH5" s="137"/>
      <c r="CPI5" s="137"/>
      <c r="CPJ5" s="137"/>
      <c r="CPK5" s="137"/>
      <c r="CPL5" s="137"/>
      <c r="CPM5" s="137"/>
      <c r="CPN5" s="137"/>
      <c r="CPO5" s="137"/>
      <c r="CPP5" s="137"/>
      <c r="CPQ5" s="137"/>
      <c r="CPR5" s="137"/>
      <c r="CPS5" s="137"/>
      <c r="CPT5" s="137"/>
      <c r="CPU5" s="137"/>
      <c r="CPV5" s="137"/>
      <c r="CPW5" s="137"/>
      <c r="CPX5" s="137"/>
      <c r="CPY5" s="137"/>
      <c r="CPZ5" s="137"/>
      <c r="CQA5" s="137"/>
      <c r="CQB5" s="137"/>
      <c r="CQC5" s="137"/>
      <c r="CQD5" s="137"/>
      <c r="CQE5" s="137"/>
      <c r="CQF5" s="137"/>
      <c r="CQG5" s="137"/>
      <c r="CQH5" s="137"/>
      <c r="CQI5" s="137"/>
      <c r="CQJ5" s="137"/>
      <c r="CQK5" s="137"/>
      <c r="CQL5" s="137"/>
      <c r="CQM5" s="137"/>
      <c r="CQN5" s="137"/>
      <c r="CQO5" s="137"/>
      <c r="CQP5" s="137"/>
      <c r="CQQ5" s="137"/>
      <c r="CQR5" s="137"/>
      <c r="CQS5" s="137"/>
      <c r="CQT5" s="137"/>
      <c r="CQU5" s="137"/>
      <c r="CQV5" s="137"/>
      <c r="CQW5" s="137"/>
      <c r="CQX5" s="137"/>
      <c r="CQY5" s="137"/>
      <c r="CQZ5" s="137"/>
      <c r="CRA5" s="137"/>
      <c r="CRB5" s="137"/>
      <c r="CRC5" s="137"/>
      <c r="CRD5" s="137"/>
      <c r="CRE5" s="137"/>
      <c r="CRF5" s="137"/>
      <c r="CRG5" s="137"/>
      <c r="CRH5" s="137"/>
      <c r="CRI5" s="137"/>
      <c r="CRJ5" s="137"/>
      <c r="CRK5" s="137"/>
      <c r="CRL5" s="137"/>
      <c r="CRM5" s="137"/>
      <c r="CRN5" s="137"/>
      <c r="CRO5" s="137"/>
      <c r="CRP5" s="137"/>
      <c r="CRQ5" s="137"/>
      <c r="CRR5" s="137"/>
      <c r="CRS5" s="137"/>
      <c r="CRT5" s="137"/>
      <c r="CRU5" s="137"/>
      <c r="CRV5" s="137"/>
      <c r="CRW5" s="137"/>
      <c r="CRX5" s="137"/>
      <c r="CRY5" s="137"/>
      <c r="CRZ5" s="137"/>
      <c r="CSA5" s="137"/>
      <c r="CSB5" s="137"/>
      <c r="CSC5" s="137"/>
      <c r="CSD5" s="137"/>
      <c r="CSE5" s="137"/>
      <c r="CSF5" s="137"/>
      <c r="CSG5" s="137"/>
      <c r="CSH5" s="137"/>
      <c r="CSI5" s="137"/>
      <c r="CSJ5" s="137"/>
      <c r="CSK5" s="137"/>
      <c r="CSL5" s="137"/>
      <c r="CSM5" s="137"/>
      <c r="CSN5" s="137"/>
      <c r="CSO5" s="137"/>
      <c r="CSP5" s="137"/>
      <c r="CSQ5" s="137"/>
      <c r="CSR5" s="137"/>
      <c r="CSS5" s="137"/>
      <c r="CST5" s="137"/>
      <c r="CSU5" s="137"/>
      <c r="CSV5" s="137"/>
      <c r="CSW5" s="137"/>
      <c r="CSX5" s="137"/>
      <c r="CSY5" s="137"/>
      <c r="CSZ5" s="137"/>
      <c r="CTA5" s="137"/>
      <c r="CTB5" s="137"/>
      <c r="CTC5" s="137"/>
      <c r="CTD5" s="137"/>
      <c r="CTE5" s="137"/>
      <c r="CTF5" s="137"/>
      <c r="CTG5" s="137"/>
      <c r="CTH5" s="137"/>
      <c r="CTI5" s="137"/>
      <c r="CTJ5" s="137"/>
      <c r="CTK5" s="137"/>
      <c r="CTL5" s="137"/>
      <c r="CTM5" s="137"/>
      <c r="CTN5" s="137"/>
      <c r="CTO5" s="137"/>
      <c r="CTP5" s="137"/>
      <c r="CTQ5" s="137"/>
      <c r="CTR5" s="137"/>
      <c r="CTS5" s="137"/>
      <c r="CTT5" s="137"/>
      <c r="CTU5" s="137"/>
      <c r="CTV5" s="137"/>
      <c r="CTW5" s="137"/>
      <c r="CTX5" s="137"/>
      <c r="CTY5" s="137"/>
      <c r="CTZ5" s="137"/>
      <c r="CUA5" s="137"/>
      <c r="CUB5" s="137"/>
      <c r="CUC5" s="137"/>
      <c r="CUD5" s="137"/>
      <c r="CUE5" s="137"/>
      <c r="CUF5" s="137"/>
      <c r="CUG5" s="137"/>
      <c r="CUH5" s="137"/>
      <c r="CUI5" s="137"/>
      <c r="CUJ5" s="137"/>
      <c r="CUK5" s="137"/>
      <c r="CUL5" s="137"/>
      <c r="CUM5" s="137"/>
      <c r="CUN5" s="137"/>
      <c r="CUO5" s="137"/>
      <c r="CUP5" s="137"/>
      <c r="CUQ5" s="137"/>
      <c r="CUR5" s="137"/>
      <c r="CUS5" s="137"/>
      <c r="CUT5" s="137"/>
      <c r="CUU5" s="137"/>
      <c r="CUV5" s="137"/>
      <c r="CUW5" s="137"/>
      <c r="CUX5" s="137"/>
      <c r="CUY5" s="137"/>
      <c r="CUZ5" s="137"/>
      <c r="CVA5" s="137"/>
      <c r="CVB5" s="137"/>
      <c r="CVC5" s="137"/>
      <c r="CVD5" s="137"/>
      <c r="CVE5" s="137"/>
      <c r="CVF5" s="137"/>
      <c r="CVG5" s="137"/>
      <c r="CVH5" s="137"/>
      <c r="CVI5" s="137"/>
      <c r="CVJ5" s="137"/>
      <c r="CVK5" s="137"/>
      <c r="CVL5" s="137"/>
      <c r="CVM5" s="137"/>
      <c r="CVN5" s="137"/>
      <c r="CVO5" s="137"/>
      <c r="CVP5" s="137"/>
      <c r="CVQ5" s="137"/>
      <c r="CVR5" s="137"/>
      <c r="CVS5" s="137"/>
      <c r="CVT5" s="137"/>
      <c r="CVU5" s="137"/>
      <c r="CVV5" s="137"/>
      <c r="CVW5" s="137"/>
      <c r="CVX5" s="137"/>
      <c r="CVY5" s="137"/>
      <c r="CVZ5" s="137"/>
      <c r="CWA5" s="137"/>
      <c r="CWB5" s="137"/>
      <c r="CWC5" s="137"/>
      <c r="CWD5" s="137"/>
      <c r="CWE5" s="137"/>
      <c r="CWF5" s="137"/>
      <c r="CWG5" s="137"/>
      <c r="CWH5" s="137"/>
      <c r="CWI5" s="137"/>
      <c r="CWJ5" s="137"/>
      <c r="CWK5" s="137"/>
      <c r="CWL5" s="137"/>
      <c r="CWM5" s="137"/>
      <c r="CWN5" s="137"/>
      <c r="CWO5" s="137"/>
      <c r="CWP5" s="137"/>
      <c r="CWQ5" s="137"/>
      <c r="CWR5" s="137"/>
      <c r="CWS5" s="137"/>
      <c r="CWT5" s="137"/>
      <c r="CWU5" s="137"/>
      <c r="CWV5" s="137"/>
      <c r="CWW5" s="137"/>
      <c r="CWX5" s="137"/>
      <c r="CWY5" s="137"/>
      <c r="CWZ5" s="137"/>
      <c r="CXA5" s="137"/>
      <c r="CXB5" s="137"/>
      <c r="CXC5" s="137"/>
      <c r="CXD5" s="137"/>
      <c r="CXE5" s="137"/>
      <c r="CXF5" s="137"/>
      <c r="CXG5" s="137"/>
      <c r="CXH5" s="137"/>
      <c r="CXI5" s="137"/>
      <c r="CXJ5" s="137"/>
      <c r="CXK5" s="137"/>
      <c r="CXL5" s="137"/>
      <c r="CXM5" s="137"/>
      <c r="CXN5" s="137"/>
      <c r="CXO5" s="137"/>
      <c r="CXP5" s="137"/>
      <c r="CXQ5" s="137"/>
      <c r="CXR5" s="137"/>
      <c r="CXS5" s="137"/>
      <c r="CXT5" s="137"/>
      <c r="CXU5" s="137"/>
      <c r="CXV5" s="137"/>
      <c r="CXW5" s="137"/>
      <c r="CXX5" s="137"/>
      <c r="CXY5" s="137"/>
      <c r="CXZ5" s="137"/>
      <c r="CYA5" s="137"/>
      <c r="CYB5" s="137"/>
      <c r="CYC5" s="137"/>
      <c r="CYD5" s="137"/>
      <c r="CYE5" s="137"/>
      <c r="CYF5" s="137"/>
      <c r="CYG5" s="137"/>
      <c r="CYH5" s="137"/>
      <c r="CYI5" s="137"/>
      <c r="CYJ5" s="137"/>
      <c r="CYK5" s="137"/>
      <c r="CYL5" s="137"/>
      <c r="CYM5" s="137"/>
      <c r="CYN5" s="137"/>
      <c r="CYO5" s="137"/>
      <c r="CYP5" s="137"/>
      <c r="CYQ5" s="137"/>
      <c r="CYR5" s="137"/>
      <c r="CYS5" s="137"/>
      <c r="CYT5" s="137"/>
      <c r="CYU5" s="137"/>
      <c r="CYV5" s="137"/>
      <c r="CYW5" s="137"/>
      <c r="CYX5" s="137"/>
      <c r="CYY5" s="137"/>
      <c r="CYZ5" s="137"/>
      <c r="CZA5" s="137"/>
      <c r="CZB5" s="137"/>
      <c r="CZC5" s="137"/>
      <c r="CZD5" s="137"/>
      <c r="CZE5" s="137"/>
      <c r="CZF5" s="137"/>
      <c r="CZG5" s="137"/>
      <c r="CZH5" s="137"/>
      <c r="CZI5" s="137"/>
      <c r="CZJ5" s="137"/>
      <c r="CZK5" s="137"/>
      <c r="CZL5" s="137"/>
      <c r="CZM5" s="137"/>
      <c r="CZN5" s="137"/>
      <c r="CZO5" s="137"/>
      <c r="CZP5" s="137"/>
      <c r="CZQ5" s="137"/>
      <c r="CZR5" s="137"/>
      <c r="CZS5" s="137"/>
      <c r="CZT5" s="137"/>
      <c r="CZU5" s="137"/>
      <c r="CZV5" s="137"/>
      <c r="CZW5" s="137"/>
      <c r="CZX5" s="137"/>
      <c r="CZY5" s="137"/>
      <c r="CZZ5" s="137"/>
      <c r="DAA5" s="137"/>
      <c r="DAB5" s="137"/>
      <c r="DAC5" s="137"/>
      <c r="DAD5" s="137"/>
      <c r="DAE5" s="137"/>
      <c r="DAF5" s="137"/>
      <c r="DAG5" s="137"/>
      <c r="DAH5" s="137"/>
      <c r="DAI5" s="137"/>
      <c r="DAJ5" s="137"/>
      <c r="DAK5" s="137"/>
      <c r="DAL5" s="137"/>
      <c r="DAM5" s="137"/>
      <c r="DAN5" s="137"/>
      <c r="DAO5" s="137"/>
      <c r="DAP5" s="137"/>
      <c r="DAQ5" s="137"/>
      <c r="DAR5" s="137"/>
      <c r="DAS5" s="137"/>
      <c r="DAT5" s="137"/>
      <c r="DAU5" s="137"/>
      <c r="DAV5" s="137"/>
      <c r="DAW5" s="137"/>
      <c r="DAX5" s="137"/>
      <c r="DAY5" s="137"/>
      <c r="DAZ5" s="137"/>
      <c r="DBA5" s="137"/>
      <c r="DBB5" s="137"/>
      <c r="DBC5" s="137"/>
      <c r="DBD5" s="137"/>
      <c r="DBE5" s="137"/>
      <c r="DBF5" s="137"/>
      <c r="DBG5" s="137"/>
      <c r="DBH5" s="137"/>
      <c r="DBI5" s="137"/>
      <c r="DBJ5" s="137"/>
      <c r="DBK5" s="137"/>
      <c r="DBL5" s="137"/>
      <c r="DBM5" s="137"/>
      <c r="DBN5" s="137"/>
      <c r="DBO5" s="137"/>
      <c r="DBP5" s="137"/>
      <c r="DBQ5" s="137"/>
      <c r="DBR5" s="137"/>
      <c r="DBS5" s="137"/>
      <c r="DBT5" s="137"/>
      <c r="DBU5" s="137"/>
      <c r="DBV5" s="137"/>
      <c r="DBW5" s="137"/>
      <c r="DBX5" s="137"/>
      <c r="DBY5" s="137"/>
      <c r="DBZ5" s="137"/>
      <c r="DCA5" s="137"/>
      <c r="DCB5" s="137"/>
      <c r="DCC5" s="137"/>
      <c r="DCD5" s="137"/>
      <c r="DCE5" s="137"/>
      <c r="DCF5" s="137"/>
      <c r="DCG5" s="137"/>
      <c r="DCH5" s="137"/>
      <c r="DCI5" s="137"/>
      <c r="DCJ5" s="137"/>
      <c r="DCK5" s="137"/>
      <c r="DCL5" s="137"/>
      <c r="DCM5" s="137"/>
      <c r="DCN5" s="137"/>
      <c r="DCO5" s="137"/>
      <c r="DCP5" s="137"/>
      <c r="DCQ5" s="137"/>
      <c r="DCR5" s="137"/>
      <c r="DCS5" s="137"/>
      <c r="DCT5" s="137"/>
      <c r="DCU5" s="137"/>
      <c r="DCV5" s="137"/>
      <c r="DCW5" s="137"/>
      <c r="DCX5" s="137"/>
      <c r="DCY5" s="137"/>
      <c r="DCZ5" s="137"/>
      <c r="DDA5" s="137"/>
      <c r="DDB5" s="137"/>
      <c r="DDC5" s="137"/>
      <c r="DDD5" s="137"/>
      <c r="DDE5" s="137"/>
      <c r="DDF5" s="137"/>
      <c r="DDG5" s="137"/>
      <c r="DDH5" s="137"/>
      <c r="DDI5" s="137"/>
      <c r="DDJ5" s="137"/>
      <c r="DDK5" s="137"/>
      <c r="DDL5" s="137"/>
      <c r="DDM5" s="137"/>
      <c r="DDN5" s="137"/>
      <c r="DDO5" s="137"/>
      <c r="DDP5" s="137"/>
      <c r="DDQ5" s="137"/>
      <c r="DDR5" s="137"/>
      <c r="DDS5" s="137"/>
      <c r="DDT5" s="137"/>
      <c r="DDU5" s="137"/>
      <c r="DDV5" s="137"/>
      <c r="DDW5" s="137"/>
      <c r="DDX5" s="137"/>
      <c r="DDY5" s="137"/>
      <c r="DDZ5" s="137"/>
      <c r="DEA5" s="137"/>
      <c r="DEB5" s="137"/>
      <c r="DEC5" s="137"/>
      <c r="DED5" s="137"/>
      <c r="DEE5" s="137"/>
      <c r="DEF5" s="137"/>
      <c r="DEG5" s="137"/>
      <c r="DEH5" s="137"/>
      <c r="DEI5" s="137"/>
      <c r="DEJ5" s="137"/>
      <c r="DEK5" s="137"/>
      <c r="DEL5" s="137"/>
      <c r="DEM5" s="137"/>
      <c r="DEN5" s="137"/>
      <c r="DEO5" s="137"/>
      <c r="DEP5" s="137"/>
      <c r="DEQ5" s="137"/>
      <c r="DER5" s="137"/>
      <c r="DES5" s="137"/>
      <c r="DET5" s="137"/>
      <c r="DEU5" s="137"/>
      <c r="DEV5" s="137"/>
      <c r="DEW5" s="137"/>
      <c r="DEX5" s="137"/>
      <c r="DEY5" s="137"/>
      <c r="DEZ5" s="137"/>
      <c r="DFA5" s="137"/>
      <c r="DFB5" s="137"/>
      <c r="DFC5" s="137"/>
      <c r="DFD5" s="137"/>
      <c r="DFE5" s="137"/>
      <c r="DFF5" s="137"/>
      <c r="DFG5" s="137"/>
      <c r="DFH5" s="137"/>
      <c r="DFI5" s="137"/>
      <c r="DFJ5" s="137"/>
      <c r="DFK5" s="137"/>
      <c r="DFL5" s="137"/>
      <c r="DFM5" s="137"/>
      <c r="DFN5" s="137"/>
      <c r="DFO5" s="137"/>
      <c r="DFP5" s="137"/>
      <c r="DFQ5" s="137"/>
      <c r="DFR5" s="137"/>
      <c r="DFS5" s="137"/>
      <c r="DFT5" s="137"/>
      <c r="DFU5" s="137"/>
      <c r="DFV5" s="137"/>
      <c r="DFW5" s="137"/>
      <c r="DFX5" s="137"/>
      <c r="DFY5" s="137"/>
      <c r="DFZ5" s="137"/>
      <c r="DGA5" s="137"/>
      <c r="DGB5" s="137"/>
      <c r="DGC5" s="137"/>
      <c r="DGD5" s="137"/>
      <c r="DGE5" s="137"/>
      <c r="DGF5" s="137"/>
      <c r="DGG5" s="137"/>
      <c r="DGH5" s="137"/>
      <c r="DGI5" s="137"/>
      <c r="DGJ5" s="137"/>
      <c r="DGK5" s="137"/>
      <c r="DGL5" s="137"/>
      <c r="DGM5" s="137"/>
      <c r="DGN5" s="137"/>
      <c r="DGO5" s="137"/>
      <c r="DGP5" s="137"/>
      <c r="DGQ5" s="137"/>
      <c r="DGR5" s="137"/>
      <c r="DGS5" s="137"/>
      <c r="DGT5" s="137"/>
      <c r="DGU5" s="137"/>
      <c r="DGV5" s="137"/>
      <c r="DGW5" s="137"/>
      <c r="DGX5" s="137"/>
      <c r="DGY5" s="137"/>
      <c r="DGZ5" s="137"/>
      <c r="DHA5" s="137"/>
      <c r="DHB5" s="137"/>
      <c r="DHC5" s="137"/>
      <c r="DHD5" s="137"/>
      <c r="DHE5" s="137"/>
      <c r="DHF5" s="137"/>
      <c r="DHG5" s="137"/>
      <c r="DHH5" s="137"/>
      <c r="DHI5" s="137"/>
      <c r="DHJ5" s="137"/>
      <c r="DHK5" s="137"/>
      <c r="DHL5" s="137"/>
      <c r="DHM5" s="137"/>
      <c r="DHN5" s="137"/>
      <c r="DHO5" s="137"/>
      <c r="DHP5" s="137"/>
      <c r="DHQ5" s="137"/>
      <c r="DHR5" s="137"/>
      <c r="DHS5" s="137"/>
      <c r="DHT5" s="137"/>
      <c r="DHU5" s="137"/>
      <c r="DHV5" s="137"/>
      <c r="DHW5" s="137"/>
      <c r="DHX5" s="137"/>
      <c r="DHY5" s="137"/>
      <c r="DHZ5" s="137"/>
      <c r="DIA5" s="137"/>
      <c r="DIB5" s="137"/>
      <c r="DIC5" s="137"/>
      <c r="DID5" s="137"/>
      <c r="DIE5" s="137"/>
      <c r="DIF5" s="137"/>
      <c r="DIG5" s="137"/>
      <c r="DIH5" s="137"/>
      <c r="DII5" s="137"/>
      <c r="DIJ5" s="137"/>
      <c r="DIK5" s="137"/>
      <c r="DIL5" s="137"/>
      <c r="DIM5" s="137"/>
      <c r="DIN5" s="137"/>
      <c r="DIO5" s="137"/>
      <c r="DIP5" s="137"/>
      <c r="DIQ5" s="137"/>
      <c r="DIR5" s="137"/>
      <c r="DIS5" s="137"/>
      <c r="DIT5" s="137"/>
      <c r="DIU5" s="137"/>
      <c r="DIV5" s="137"/>
      <c r="DIW5" s="137"/>
      <c r="DIX5" s="137"/>
      <c r="DIY5" s="137"/>
      <c r="DIZ5" s="137"/>
      <c r="DJA5" s="137"/>
      <c r="DJB5" s="137"/>
      <c r="DJC5" s="137"/>
      <c r="DJD5" s="137"/>
      <c r="DJE5" s="137"/>
      <c r="DJF5" s="137"/>
      <c r="DJG5" s="137"/>
      <c r="DJH5" s="137"/>
      <c r="DJI5" s="137"/>
      <c r="DJJ5" s="137"/>
      <c r="DJK5" s="137"/>
      <c r="DJL5" s="137"/>
      <c r="DJM5" s="137"/>
      <c r="DJN5" s="137"/>
      <c r="DJO5" s="137"/>
      <c r="DJP5" s="137"/>
      <c r="DJQ5" s="137"/>
      <c r="DJR5" s="137"/>
      <c r="DJS5" s="137"/>
      <c r="DJT5" s="137"/>
      <c r="DJU5" s="137"/>
      <c r="DJV5" s="137"/>
      <c r="DJW5" s="137"/>
      <c r="DJX5" s="137"/>
      <c r="DJY5" s="137"/>
      <c r="DJZ5" s="137"/>
      <c r="DKA5" s="137"/>
      <c r="DKB5" s="137"/>
      <c r="DKC5" s="137"/>
      <c r="DKD5" s="137"/>
      <c r="DKE5" s="137"/>
      <c r="DKF5" s="137"/>
      <c r="DKG5" s="137"/>
      <c r="DKH5" s="137"/>
      <c r="DKI5" s="137"/>
      <c r="DKJ5" s="137"/>
      <c r="DKK5" s="137"/>
      <c r="DKL5" s="137"/>
      <c r="DKM5" s="137"/>
      <c r="DKN5" s="137"/>
      <c r="DKO5" s="137"/>
      <c r="DKP5" s="137"/>
      <c r="DKQ5" s="137"/>
      <c r="DKR5" s="137"/>
      <c r="DKS5" s="137"/>
      <c r="DKT5" s="137"/>
      <c r="DKU5" s="137"/>
      <c r="DKV5" s="137"/>
      <c r="DKW5" s="137"/>
      <c r="DKX5" s="137"/>
      <c r="DKY5" s="137"/>
      <c r="DKZ5" s="137"/>
      <c r="DLA5" s="137"/>
      <c r="DLB5" s="137"/>
      <c r="DLC5" s="137"/>
      <c r="DLD5" s="137"/>
      <c r="DLE5" s="137"/>
      <c r="DLF5" s="137"/>
      <c r="DLG5" s="137"/>
      <c r="DLH5" s="137"/>
      <c r="DLI5" s="137"/>
      <c r="DLJ5" s="137"/>
      <c r="DLK5" s="137"/>
      <c r="DLL5" s="137"/>
      <c r="DLM5" s="137"/>
      <c r="DLN5" s="137"/>
      <c r="DLO5" s="137"/>
      <c r="DLP5" s="137"/>
      <c r="DLQ5" s="137"/>
      <c r="DLR5" s="137"/>
      <c r="DLS5" s="137"/>
      <c r="DLT5" s="137"/>
      <c r="DLU5" s="137"/>
      <c r="DLV5" s="137"/>
      <c r="DLW5" s="137"/>
      <c r="DLX5" s="137"/>
      <c r="DLY5" s="137"/>
      <c r="DLZ5" s="137"/>
      <c r="DMA5" s="137"/>
      <c r="DMB5" s="137"/>
      <c r="DMC5" s="137"/>
      <c r="DMD5" s="137"/>
      <c r="DME5" s="137"/>
      <c r="DMF5" s="137"/>
      <c r="DMG5" s="137"/>
      <c r="DMH5" s="137"/>
      <c r="DMI5" s="137"/>
      <c r="DMJ5" s="137"/>
      <c r="DMK5" s="137"/>
      <c r="DML5" s="137"/>
      <c r="DMM5" s="137"/>
      <c r="DMN5" s="137"/>
      <c r="DMO5" s="137"/>
      <c r="DMP5" s="137"/>
      <c r="DMQ5" s="137"/>
      <c r="DMR5" s="137"/>
      <c r="DMS5" s="137"/>
      <c r="DMT5" s="137"/>
      <c r="DMU5" s="137"/>
      <c r="DMV5" s="137"/>
      <c r="DMW5" s="137"/>
      <c r="DMX5" s="137"/>
      <c r="DMY5" s="137"/>
      <c r="DMZ5" s="137"/>
      <c r="DNA5" s="137"/>
      <c r="DNB5" s="137"/>
      <c r="DNC5" s="137"/>
      <c r="DND5" s="137"/>
      <c r="DNE5" s="137"/>
      <c r="DNF5" s="137"/>
      <c r="DNG5" s="137"/>
      <c r="DNH5" s="137"/>
      <c r="DNI5" s="137"/>
      <c r="DNJ5" s="137"/>
      <c r="DNK5" s="137"/>
      <c r="DNL5" s="137"/>
      <c r="DNM5" s="137"/>
      <c r="DNN5" s="137"/>
      <c r="DNO5" s="137"/>
      <c r="DNP5" s="137"/>
      <c r="DNQ5" s="137"/>
      <c r="DNR5" s="137"/>
      <c r="DNS5" s="137"/>
      <c r="DNT5" s="137"/>
      <c r="DNU5" s="137"/>
      <c r="DNV5" s="137"/>
      <c r="DNW5" s="137"/>
      <c r="DNX5" s="137"/>
      <c r="DNY5" s="137"/>
      <c r="DNZ5" s="137"/>
      <c r="DOA5" s="137"/>
      <c r="DOB5" s="137"/>
      <c r="DOC5" s="137"/>
      <c r="DOD5" s="137"/>
      <c r="DOE5" s="137"/>
      <c r="DOF5" s="137"/>
      <c r="DOG5" s="137"/>
      <c r="DOH5" s="137"/>
      <c r="DOI5" s="137"/>
      <c r="DOJ5" s="137"/>
      <c r="DOK5" s="137"/>
      <c r="DOL5" s="137"/>
      <c r="DOM5" s="137"/>
      <c r="DON5" s="137"/>
      <c r="DOO5" s="137"/>
      <c r="DOP5" s="137"/>
      <c r="DOQ5" s="137"/>
      <c r="DOR5" s="137"/>
      <c r="DOS5" s="137"/>
      <c r="DOT5" s="137"/>
      <c r="DOU5" s="137"/>
      <c r="DOV5" s="137"/>
      <c r="DOW5" s="137"/>
      <c r="DOX5" s="137"/>
      <c r="DOY5" s="137"/>
      <c r="DOZ5" s="137"/>
      <c r="DPA5" s="137"/>
      <c r="DPB5" s="137"/>
      <c r="DPC5" s="137"/>
      <c r="DPD5" s="137"/>
      <c r="DPE5" s="137"/>
      <c r="DPF5" s="137"/>
      <c r="DPG5" s="137"/>
      <c r="DPH5" s="137"/>
      <c r="DPI5" s="137"/>
      <c r="DPJ5" s="137"/>
      <c r="DPK5" s="137"/>
      <c r="DPL5" s="137"/>
      <c r="DPM5" s="137"/>
      <c r="DPN5" s="137"/>
      <c r="DPO5" s="137"/>
      <c r="DPP5" s="137"/>
      <c r="DPQ5" s="137"/>
      <c r="DPR5" s="137"/>
      <c r="DPS5" s="137"/>
      <c r="DPT5" s="137"/>
      <c r="DPU5" s="137"/>
      <c r="DPV5" s="137"/>
      <c r="DPW5" s="137"/>
      <c r="DPX5" s="137"/>
      <c r="DPY5" s="137"/>
      <c r="DPZ5" s="137"/>
      <c r="DQA5" s="137"/>
      <c r="DQB5" s="137"/>
      <c r="DQC5" s="137"/>
      <c r="DQD5" s="137"/>
      <c r="DQE5" s="137"/>
      <c r="DQF5" s="137"/>
      <c r="DQG5" s="137"/>
      <c r="DQH5" s="137"/>
      <c r="DQI5" s="137"/>
      <c r="DQJ5" s="137"/>
      <c r="DQK5" s="137"/>
      <c r="DQL5" s="137"/>
      <c r="DQM5" s="137"/>
      <c r="DQN5" s="137"/>
      <c r="DQO5" s="137"/>
      <c r="DQP5" s="137"/>
      <c r="DQQ5" s="137"/>
      <c r="DQR5" s="137"/>
      <c r="DQS5" s="137"/>
      <c r="DQT5" s="137"/>
      <c r="DQU5" s="137"/>
      <c r="DQV5" s="137"/>
      <c r="DQW5" s="137"/>
      <c r="DQX5" s="137"/>
      <c r="DQY5" s="137"/>
      <c r="DQZ5" s="137"/>
      <c r="DRA5" s="137"/>
      <c r="DRB5" s="137"/>
      <c r="DRC5" s="137"/>
      <c r="DRD5" s="137"/>
      <c r="DRE5" s="137"/>
      <c r="DRF5" s="137"/>
      <c r="DRG5" s="137"/>
      <c r="DRH5" s="137"/>
      <c r="DRI5" s="137"/>
      <c r="DRJ5" s="137"/>
      <c r="DRK5" s="137"/>
      <c r="DRL5" s="137"/>
      <c r="DRM5" s="137"/>
      <c r="DRN5" s="137"/>
      <c r="DRO5" s="137"/>
      <c r="DRP5" s="137"/>
      <c r="DRQ5" s="137"/>
      <c r="DRR5" s="137"/>
      <c r="DRS5" s="137"/>
      <c r="DRT5" s="137"/>
      <c r="DRU5" s="137"/>
      <c r="DRV5" s="137"/>
      <c r="DRW5" s="137"/>
      <c r="DRX5" s="137"/>
      <c r="DRY5" s="137"/>
      <c r="DRZ5" s="137"/>
      <c r="DSA5" s="137"/>
      <c r="DSB5" s="137"/>
      <c r="DSC5" s="137"/>
      <c r="DSD5" s="137"/>
      <c r="DSE5" s="137"/>
      <c r="DSF5" s="137"/>
      <c r="DSG5" s="137"/>
      <c r="DSH5" s="137"/>
      <c r="DSI5" s="137"/>
      <c r="DSJ5" s="137"/>
      <c r="DSK5" s="137"/>
      <c r="DSL5" s="137"/>
      <c r="DSM5" s="137"/>
      <c r="DSN5" s="137"/>
      <c r="DSO5" s="137"/>
      <c r="DSP5" s="137"/>
      <c r="DSQ5" s="137"/>
      <c r="DSR5" s="137"/>
      <c r="DSS5" s="137"/>
      <c r="DST5" s="137"/>
      <c r="DSU5" s="137"/>
      <c r="DSV5" s="137"/>
      <c r="DSW5" s="137"/>
      <c r="DSX5" s="137"/>
      <c r="DSY5" s="137"/>
      <c r="DSZ5" s="137"/>
      <c r="DTA5" s="137"/>
      <c r="DTB5" s="137"/>
      <c r="DTC5" s="137"/>
      <c r="DTD5" s="137"/>
      <c r="DTE5" s="137"/>
      <c r="DTF5" s="137"/>
      <c r="DTG5" s="137"/>
      <c r="DTH5" s="137"/>
      <c r="DTI5" s="137"/>
      <c r="DTJ5" s="137"/>
      <c r="DTK5" s="137"/>
      <c r="DTL5" s="137"/>
      <c r="DTM5" s="137"/>
      <c r="DTN5" s="137"/>
      <c r="DTO5" s="137"/>
      <c r="DTP5" s="137"/>
      <c r="DTQ5" s="137"/>
      <c r="DTR5" s="137"/>
      <c r="DTS5" s="137"/>
      <c r="DTT5" s="137"/>
      <c r="DTU5" s="137"/>
      <c r="DTV5" s="137"/>
      <c r="DTW5" s="137"/>
      <c r="DTX5" s="137"/>
      <c r="DTY5" s="137"/>
      <c r="DTZ5" s="137"/>
      <c r="DUA5" s="137"/>
      <c r="DUB5" s="137"/>
      <c r="DUC5" s="137"/>
      <c r="DUD5" s="137"/>
      <c r="DUE5" s="137"/>
      <c r="DUF5" s="137"/>
      <c r="DUG5" s="137"/>
      <c r="DUH5" s="137"/>
      <c r="DUI5" s="137"/>
      <c r="DUJ5" s="137"/>
      <c r="DUK5" s="137"/>
      <c r="DUL5" s="137"/>
      <c r="DUM5" s="137"/>
      <c r="DUN5" s="137"/>
      <c r="DUO5" s="137"/>
      <c r="DUP5" s="137"/>
      <c r="DUQ5" s="137"/>
      <c r="DUR5" s="137"/>
      <c r="DUS5" s="137"/>
      <c r="DUT5" s="137"/>
      <c r="DUU5" s="137"/>
      <c r="DUV5" s="137"/>
      <c r="DUW5" s="137"/>
      <c r="DUX5" s="137"/>
      <c r="DUY5" s="137"/>
      <c r="DUZ5" s="137"/>
      <c r="DVA5" s="137"/>
      <c r="DVB5" s="137"/>
      <c r="DVC5" s="137"/>
      <c r="DVD5" s="137"/>
      <c r="DVE5" s="137"/>
      <c r="DVF5" s="137"/>
      <c r="DVG5" s="137"/>
      <c r="DVH5" s="137"/>
      <c r="DVI5" s="137"/>
      <c r="DVJ5" s="137"/>
      <c r="DVK5" s="137"/>
      <c r="DVL5" s="137"/>
      <c r="DVM5" s="137"/>
      <c r="DVN5" s="137"/>
      <c r="DVO5" s="137"/>
      <c r="DVP5" s="137"/>
      <c r="DVQ5" s="137"/>
      <c r="DVR5" s="137"/>
      <c r="DVS5" s="137"/>
      <c r="DVT5" s="137"/>
      <c r="DVU5" s="137"/>
      <c r="DVV5" s="137"/>
      <c r="DVW5" s="137"/>
      <c r="DVX5" s="137"/>
      <c r="DVY5" s="137"/>
      <c r="DVZ5" s="137"/>
      <c r="DWA5" s="137"/>
      <c r="DWB5" s="137"/>
      <c r="DWC5" s="137"/>
      <c r="DWD5" s="137"/>
      <c r="DWE5" s="137"/>
      <c r="DWF5" s="137"/>
      <c r="DWG5" s="137"/>
      <c r="DWH5" s="137"/>
      <c r="DWI5" s="137"/>
      <c r="DWJ5" s="137"/>
      <c r="DWK5" s="137"/>
      <c r="DWL5" s="137"/>
      <c r="DWM5" s="137"/>
      <c r="DWN5" s="137"/>
      <c r="DWO5" s="137"/>
      <c r="DWP5" s="137"/>
      <c r="DWQ5" s="137"/>
      <c r="DWR5" s="137"/>
      <c r="DWS5" s="137"/>
      <c r="DWT5" s="137"/>
      <c r="DWU5" s="137"/>
      <c r="DWV5" s="137"/>
      <c r="DWW5" s="137"/>
      <c r="DWX5" s="137"/>
      <c r="DWY5" s="137"/>
      <c r="DWZ5" s="137"/>
      <c r="DXA5" s="137"/>
      <c r="DXB5" s="137"/>
      <c r="DXC5" s="137"/>
      <c r="DXD5" s="137"/>
      <c r="DXE5" s="137"/>
      <c r="DXF5" s="137"/>
      <c r="DXG5" s="137"/>
      <c r="DXH5" s="137"/>
      <c r="DXI5" s="137"/>
      <c r="DXJ5" s="137"/>
      <c r="DXK5" s="137"/>
      <c r="DXL5" s="137"/>
      <c r="DXM5" s="137"/>
      <c r="DXN5" s="137"/>
      <c r="DXO5" s="137"/>
      <c r="DXP5" s="137"/>
      <c r="DXQ5" s="137"/>
      <c r="DXR5" s="137"/>
      <c r="DXS5" s="137"/>
      <c r="DXT5" s="137"/>
      <c r="DXU5" s="137"/>
      <c r="DXV5" s="137"/>
      <c r="DXW5" s="137"/>
      <c r="DXX5" s="137"/>
      <c r="DXY5" s="137"/>
      <c r="DXZ5" s="137"/>
      <c r="DYA5" s="137"/>
      <c r="DYB5" s="137"/>
      <c r="DYC5" s="137"/>
      <c r="DYD5" s="137"/>
      <c r="DYE5" s="137"/>
      <c r="DYF5" s="137"/>
      <c r="DYG5" s="137"/>
      <c r="DYH5" s="137"/>
      <c r="DYI5" s="137"/>
      <c r="DYJ5" s="137"/>
      <c r="DYK5" s="137"/>
      <c r="DYL5" s="137"/>
      <c r="DYM5" s="137"/>
      <c r="DYN5" s="137"/>
      <c r="DYO5" s="137"/>
      <c r="DYP5" s="137"/>
      <c r="DYQ5" s="137"/>
      <c r="DYR5" s="137"/>
      <c r="DYS5" s="137"/>
      <c r="DYT5" s="137"/>
      <c r="DYU5" s="137"/>
      <c r="DYV5" s="137"/>
      <c r="DYW5" s="137"/>
      <c r="DYX5" s="137"/>
      <c r="DYY5" s="137"/>
      <c r="DYZ5" s="137"/>
      <c r="DZA5" s="137"/>
      <c r="DZB5" s="137"/>
      <c r="DZC5" s="137"/>
      <c r="DZD5" s="137"/>
      <c r="DZE5" s="137"/>
      <c r="DZF5" s="137"/>
      <c r="DZG5" s="137"/>
      <c r="DZH5" s="137"/>
      <c r="DZI5" s="137"/>
      <c r="DZJ5" s="137"/>
      <c r="DZK5" s="137"/>
      <c r="DZL5" s="137"/>
      <c r="DZM5" s="137"/>
      <c r="DZN5" s="137"/>
      <c r="DZO5" s="137"/>
      <c r="DZP5" s="137"/>
      <c r="DZQ5" s="137"/>
      <c r="DZR5" s="137"/>
      <c r="DZS5" s="137"/>
      <c r="DZT5" s="137"/>
      <c r="DZU5" s="137"/>
      <c r="DZV5" s="137"/>
      <c r="DZW5" s="137"/>
      <c r="DZX5" s="137"/>
      <c r="DZY5" s="137"/>
      <c r="DZZ5" s="137"/>
      <c r="EAA5" s="137"/>
      <c r="EAB5" s="137"/>
      <c r="EAC5" s="137"/>
      <c r="EAD5" s="137"/>
      <c r="EAE5" s="137"/>
      <c r="EAF5" s="137"/>
      <c r="EAG5" s="137"/>
      <c r="EAH5" s="137"/>
      <c r="EAI5" s="137"/>
      <c r="EAJ5" s="137"/>
      <c r="EAK5" s="137"/>
      <c r="EAL5" s="137"/>
      <c r="EAM5" s="137"/>
      <c r="EAN5" s="137"/>
      <c r="EAO5" s="137"/>
      <c r="EAP5" s="137"/>
      <c r="EAQ5" s="137"/>
      <c r="EAR5" s="137"/>
      <c r="EAS5" s="137"/>
      <c r="EAT5" s="137"/>
      <c r="EAU5" s="137"/>
      <c r="EAV5" s="137"/>
      <c r="EAW5" s="137"/>
      <c r="EAX5" s="137"/>
      <c r="EAY5" s="137"/>
      <c r="EAZ5" s="137"/>
      <c r="EBA5" s="137"/>
      <c r="EBB5" s="137"/>
      <c r="EBC5" s="137"/>
      <c r="EBD5" s="137"/>
      <c r="EBE5" s="137"/>
      <c r="EBF5" s="137"/>
      <c r="EBG5" s="137"/>
      <c r="EBH5" s="137"/>
      <c r="EBI5" s="137"/>
      <c r="EBJ5" s="137"/>
      <c r="EBK5" s="137"/>
      <c r="EBL5" s="137"/>
      <c r="EBM5" s="137"/>
      <c r="EBN5" s="137"/>
      <c r="EBO5" s="137"/>
      <c r="EBP5" s="137"/>
      <c r="EBQ5" s="137"/>
      <c r="EBR5" s="137"/>
      <c r="EBS5" s="137"/>
      <c r="EBT5" s="137"/>
      <c r="EBU5" s="137"/>
      <c r="EBV5" s="137"/>
      <c r="EBW5" s="137"/>
      <c r="EBX5" s="137"/>
      <c r="EBY5" s="137"/>
      <c r="EBZ5" s="137"/>
      <c r="ECA5" s="137"/>
      <c r="ECB5" s="137"/>
      <c r="ECC5" s="137"/>
      <c r="ECD5" s="137"/>
      <c r="ECE5" s="137"/>
      <c r="ECF5" s="137"/>
      <c r="ECG5" s="137"/>
      <c r="ECH5" s="137"/>
      <c r="ECI5" s="137"/>
      <c r="ECJ5" s="137"/>
      <c r="ECK5" s="137"/>
      <c r="ECL5" s="137"/>
      <c r="ECM5" s="137"/>
      <c r="ECN5" s="137"/>
      <c r="ECO5" s="137"/>
      <c r="ECP5" s="137"/>
      <c r="ECQ5" s="137"/>
      <c r="ECR5" s="137"/>
      <c r="ECS5" s="137"/>
      <c r="ECT5" s="137"/>
      <c r="ECU5" s="137"/>
      <c r="ECV5" s="137"/>
      <c r="ECW5" s="137"/>
      <c r="ECX5" s="137"/>
      <c r="ECY5" s="137"/>
      <c r="ECZ5" s="137"/>
      <c r="EDA5" s="137"/>
      <c r="EDB5" s="137"/>
      <c r="EDC5" s="137"/>
      <c r="EDD5" s="137"/>
      <c r="EDE5" s="137"/>
      <c r="EDF5" s="137"/>
      <c r="EDG5" s="137"/>
      <c r="EDH5" s="137"/>
      <c r="EDI5" s="137"/>
      <c r="EDJ5" s="137"/>
      <c r="EDK5" s="137"/>
      <c r="EDL5" s="137"/>
      <c r="EDM5" s="137"/>
      <c r="EDN5" s="137"/>
      <c r="EDO5" s="137"/>
      <c r="EDP5" s="137"/>
      <c r="EDQ5" s="137"/>
      <c r="EDR5" s="137"/>
      <c r="EDS5" s="137"/>
      <c r="EDT5" s="137"/>
      <c r="EDU5" s="137"/>
      <c r="EDV5" s="137"/>
      <c r="EDW5" s="137"/>
      <c r="EDX5" s="137"/>
      <c r="EDY5" s="137"/>
      <c r="EDZ5" s="137"/>
      <c r="EEA5" s="137"/>
      <c r="EEB5" s="137"/>
      <c r="EEC5" s="137"/>
      <c r="EED5" s="137"/>
      <c r="EEE5" s="137"/>
      <c r="EEF5" s="137"/>
      <c r="EEG5" s="137"/>
      <c r="EEH5" s="137"/>
      <c r="EEI5" s="137"/>
      <c r="EEJ5" s="137"/>
      <c r="EEK5" s="137"/>
      <c r="EEL5" s="137"/>
      <c r="EEM5" s="137"/>
      <c r="EEN5" s="137"/>
      <c r="EEO5" s="137"/>
      <c r="EEP5" s="137"/>
      <c r="EEQ5" s="137"/>
      <c r="EER5" s="137"/>
      <c r="EES5" s="137"/>
      <c r="EET5" s="137"/>
      <c r="EEU5" s="137"/>
      <c r="EEV5" s="137"/>
      <c r="EEW5" s="137"/>
      <c r="EEX5" s="137"/>
      <c r="EEY5" s="137"/>
      <c r="EEZ5" s="137"/>
      <c r="EFA5" s="137"/>
      <c r="EFB5" s="137"/>
      <c r="EFC5" s="137"/>
      <c r="EFD5" s="137"/>
      <c r="EFE5" s="137"/>
      <c r="EFF5" s="137"/>
      <c r="EFG5" s="137"/>
      <c r="EFH5" s="137"/>
      <c r="EFI5" s="137"/>
      <c r="EFJ5" s="137"/>
      <c r="EFK5" s="137"/>
      <c r="EFL5" s="137"/>
      <c r="EFM5" s="137"/>
      <c r="EFN5" s="137"/>
      <c r="EFO5" s="137"/>
      <c r="EFP5" s="137"/>
      <c r="EFQ5" s="137"/>
      <c r="EFR5" s="137"/>
      <c r="EFS5" s="137"/>
      <c r="EFT5" s="137"/>
      <c r="EFU5" s="137"/>
      <c r="EFV5" s="137"/>
      <c r="EFW5" s="137"/>
      <c r="EFX5" s="137"/>
      <c r="EFY5" s="137"/>
      <c r="EFZ5" s="137"/>
      <c r="EGA5" s="137"/>
      <c r="EGB5" s="137"/>
      <c r="EGC5" s="137"/>
      <c r="EGD5" s="137"/>
      <c r="EGE5" s="137"/>
      <c r="EGF5" s="137"/>
      <c r="EGG5" s="137"/>
      <c r="EGH5" s="137"/>
      <c r="EGI5" s="137"/>
      <c r="EGJ5" s="137"/>
      <c r="EGK5" s="137"/>
      <c r="EGL5" s="137"/>
      <c r="EGM5" s="137"/>
      <c r="EGN5" s="137"/>
      <c r="EGO5" s="137"/>
      <c r="EGP5" s="137"/>
      <c r="EGQ5" s="137"/>
      <c r="EGR5" s="137"/>
      <c r="EGS5" s="137"/>
      <c r="EGT5" s="137"/>
      <c r="EGU5" s="137"/>
      <c r="EGV5" s="137"/>
      <c r="EGW5" s="137"/>
      <c r="EGX5" s="137"/>
      <c r="EGY5" s="137"/>
      <c r="EGZ5" s="137"/>
      <c r="EHA5" s="137"/>
      <c r="EHB5" s="137"/>
      <c r="EHC5" s="137"/>
      <c r="EHD5" s="137"/>
      <c r="EHE5" s="137"/>
      <c r="EHF5" s="137"/>
      <c r="EHG5" s="137"/>
      <c r="EHH5" s="137"/>
      <c r="EHI5" s="137"/>
      <c r="EHJ5" s="137"/>
      <c r="EHK5" s="137"/>
      <c r="EHL5" s="137"/>
      <c r="EHM5" s="137"/>
      <c r="EHN5" s="137"/>
      <c r="EHO5" s="137"/>
      <c r="EHP5" s="137"/>
      <c r="EHQ5" s="137"/>
      <c r="EHR5" s="137"/>
      <c r="EHS5" s="137"/>
      <c r="EHT5" s="137"/>
      <c r="EHU5" s="137"/>
      <c r="EHV5" s="137"/>
      <c r="EHW5" s="137"/>
      <c r="EHX5" s="137"/>
      <c r="EHY5" s="137"/>
      <c r="EHZ5" s="137"/>
      <c r="EIA5" s="137"/>
      <c r="EIB5" s="137"/>
      <c r="EIC5" s="137"/>
      <c r="EID5" s="137"/>
      <c r="EIE5" s="137"/>
      <c r="EIF5" s="137"/>
      <c r="EIG5" s="137"/>
      <c r="EIH5" s="137"/>
      <c r="EII5" s="137"/>
      <c r="EIJ5" s="137"/>
      <c r="EIK5" s="137"/>
      <c r="EIL5" s="137"/>
      <c r="EIM5" s="137"/>
      <c r="EIN5" s="137"/>
      <c r="EIO5" s="137"/>
      <c r="EIP5" s="137"/>
      <c r="EIQ5" s="137"/>
      <c r="EIR5" s="137"/>
      <c r="EIS5" s="137"/>
      <c r="EIT5" s="137"/>
      <c r="EIU5" s="137"/>
      <c r="EIV5" s="137"/>
      <c r="EIW5" s="137"/>
      <c r="EIX5" s="137"/>
      <c r="EIY5" s="137"/>
      <c r="EIZ5" s="137"/>
      <c r="EJA5" s="137"/>
      <c r="EJB5" s="137"/>
      <c r="EJC5" s="137"/>
      <c r="EJD5" s="137"/>
      <c r="EJE5" s="137"/>
      <c r="EJF5" s="137"/>
      <c r="EJG5" s="137"/>
      <c r="EJH5" s="137"/>
      <c r="EJI5" s="137"/>
      <c r="EJJ5" s="137"/>
      <c r="EJK5" s="137"/>
      <c r="EJL5" s="137"/>
      <c r="EJM5" s="137"/>
      <c r="EJN5" s="137"/>
      <c r="EJO5" s="137"/>
      <c r="EJP5" s="137"/>
      <c r="EJQ5" s="137"/>
      <c r="EJR5" s="137"/>
      <c r="EJS5" s="137"/>
      <c r="EJT5" s="137"/>
      <c r="EJU5" s="137"/>
      <c r="EJV5" s="137"/>
      <c r="EJW5" s="137"/>
      <c r="EJX5" s="137"/>
      <c r="EJY5" s="137"/>
      <c r="EJZ5" s="137"/>
      <c r="EKA5" s="137"/>
      <c r="EKB5" s="137"/>
      <c r="EKC5" s="137"/>
      <c r="EKD5" s="137"/>
      <c r="EKE5" s="137"/>
      <c r="EKF5" s="137"/>
      <c r="EKG5" s="137"/>
      <c r="EKH5" s="137"/>
      <c r="EKI5" s="137"/>
      <c r="EKJ5" s="137"/>
      <c r="EKK5" s="137"/>
      <c r="EKL5" s="137"/>
      <c r="EKM5" s="137"/>
      <c r="EKN5" s="137"/>
      <c r="EKO5" s="137"/>
      <c r="EKP5" s="137"/>
      <c r="EKQ5" s="137"/>
      <c r="EKR5" s="137"/>
      <c r="EKS5" s="137"/>
      <c r="EKT5" s="137"/>
      <c r="EKU5" s="137"/>
      <c r="EKV5" s="137"/>
      <c r="EKW5" s="137"/>
      <c r="EKX5" s="137"/>
      <c r="EKY5" s="137"/>
      <c r="EKZ5" s="137"/>
      <c r="ELA5" s="137"/>
      <c r="ELB5" s="137"/>
      <c r="ELC5" s="137"/>
      <c r="ELD5" s="137"/>
      <c r="ELE5" s="137"/>
      <c r="ELF5" s="137"/>
      <c r="ELG5" s="137"/>
      <c r="ELH5" s="137"/>
      <c r="ELI5" s="137"/>
      <c r="ELJ5" s="137"/>
      <c r="ELK5" s="137"/>
      <c r="ELL5" s="137"/>
      <c r="ELM5" s="137"/>
      <c r="ELN5" s="137"/>
      <c r="ELO5" s="137"/>
      <c r="ELP5" s="137"/>
      <c r="ELQ5" s="137"/>
      <c r="ELR5" s="137"/>
      <c r="ELS5" s="137"/>
      <c r="ELT5" s="137"/>
      <c r="ELU5" s="137"/>
      <c r="ELV5" s="137"/>
      <c r="ELW5" s="137"/>
      <c r="ELX5" s="137"/>
      <c r="ELY5" s="137"/>
      <c r="ELZ5" s="137"/>
      <c r="EMA5" s="137"/>
      <c r="EMB5" s="137"/>
      <c r="EMC5" s="137"/>
      <c r="EMD5" s="137"/>
      <c r="EME5" s="137"/>
      <c r="EMF5" s="137"/>
      <c r="EMG5" s="137"/>
      <c r="EMH5" s="137"/>
      <c r="EMI5" s="137"/>
      <c r="EMJ5" s="137"/>
      <c r="EMK5" s="137"/>
      <c r="EML5" s="137"/>
      <c r="EMM5" s="137"/>
      <c r="EMN5" s="137"/>
      <c r="EMO5" s="137"/>
      <c r="EMP5" s="137"/>
      <c r="EMQ5" s="137"/>
      <c r="EMR5" s="137"/>
      <c r="EMS5" s="137"/>
      <c r="EMT5" s="137"/>
      <c r="EMU5" s="137"/>
      <c r="EMV5" s="137"/>
      <c r="EMW5" s="137"/>
      <c r="EMX5" s="137"/>
      <c r="EMY5" s="137"/>
      <c r="EMZ5" s="137"/>
      <c r="ENA5" s="137"/>
      <c r="ENB5" s="137"/>
      <c r="ENC5" s="137"/>
      <c r="END5" s="137"/>
      <c r="ENE5" s="137"/>
      <c r="ENF5" s="137"/>
      <c r="ENG5" s="137"/>
      <c r="ENH5" s="137"/>
      <c r="ENI5" s="137"/>
      <c r="ENJ5" s="137"/>
      <c r="ENK5" s="137"/>
      <c r="ENL5" s="137"/>
      <c r="ENM5" s="137"/>
      <c r="ENN5" s="137"/>
      <c r="ENO5" s="137"/>
      <c r="ENP5" s="137"/>
      <c r="ENQ5" s="137"/>
      <c r="ENR5" s="137"/>
      <c r="ENS5" s="137"/>
      <c r="ENT5" s="137"/>
      <c r="ENU5" s="137"/>
      <c r="ENV5" s="137"/>
      <c r="ENW5" s="137"/>
      <c r="ENX5" s="137"/>
      <c r="ENY5" s="137"/>
      <c r="ENZ5" s="137"/>
      <c r="EOA5" s="137"/>
      <c r="EOB5" s="137"/>
      <c r="EOC5" s="137"/>
      <c r="EOD5" s="137"/>
      <c r="EOE5" s="137"/>
      <c r="EOF5" s="137"/>
      <c r="EOG5" s="137"/>
      <c r="EOH5" s="137"/>
      <c r="EOI5" s="137"/>
      <c r="EOJ5" s="137"/>
      <c r="EOK5" s="137"/>
      <c r="EOL5" s="137"/>
      <c r="EOM5" s="137"/>
      <c r="EON5" s="137"/>
      <c r="EOO5" s="137"/>
      <c r="EOP5" s="137"/>
      <c r="EOQ5" s="137"/>
      <c r="EOR5" s="137"/>
      <c r="EOS5" s="137"/>
      <c r="EOT5" s="137"/>
      <c r="EOU5" s="137"/>
      <c r="EOV5" s="137"/>
      <c r="EOW5" s="137"/>
      <c r="EOX5" s="137"/>
      <c r="EOY5" s="137"/>
      <c r="EOZ5" s="137"/>
      <c r="EPA5" s="137"/>
      <c r="EPB5" s="137"/>
      <c r="EPC5" s="137"/>
      <c r="EPD5" s="137"/>
      <c r="EPE5" s="137"/>
      <c r="EPF5" s="137"/>
      <c r="EPG5" s="137"/>
      <c r="EPH5" s="137"/>
      <c r="EPI5" s="137"/>
      <c r="EPJ5" s="137"/>
      <c r="EPK5" s="137"/>
      <c r="EPL5" s="137"/>
      <c r="EPM5" s="137"/>
      <c r="EPN5" s="137"/>
      <c r="EPO5" s="137"/>
      <c r="EPP5" s="137"/>
      <c r="EPQ5" s="137"/>
      <c r="EPR5" s="137"/>
      <c r="EPS5" s="137"/>
      <c r="EPT5" s="137"/>
      <c r="EPU5" s="137"/>
      <c r="EPV5" s="137"/>
      <c r="EPW5" s="137"/>
      <c r="EPX5" s="137"/>
      <c r="EPY5" s="137"/>
      <c r="EPZ5" s="137"/>
      <c r="EQA5" s="137"/>
      <c r="EQB5" s="137"/>
      <c r="EQC5" s="137"/>
      <c r="EQD5" s="137"/>
      <c r="EQE5" s="137"/>
      <c r="EQF5" s="137"/>
      <c r="EQG5" s="137"/>
      <c r="EQH5" s="137"/>
      <c r="EQI5" s="137"/>
      <c r="EQJ5" s="137"/>
      <c r="EQK5" s="137"/>
      <c r="EQL5" s="137"/>
      <c r="EQM5" s="137"/>
      <c r="EQN5" s="137"/>
      <c r="EQO5" s="137"/>
      <c r="EQP5" s="137"/>
      <c r="EQQ5" s="137"/>
      <c r="EQR5" s="137"/>
      <c r="EQS5" s="137"/>
      <c r="EQT5" s="137"/>
      <c r="EQU5" s="137"/>
      <c r="EQV5" s="137"/>
      <c r="EQW5" s="137"/>
      <c r="EQX5" s="137"/>
      <c r="EQY5" s="137"/>
      <c r="EQZ5" s="137"/>
      <c r="ERA5" s="137"/>
      <c r="ERB5" s="137"/>
      <c r="ERC5" s="137"/>
      <c r="ERD5" s="137"/>
      <c r="ERE5" s="137"/>
      <c r="ERF5" s="137"/>
      <c r="ERG5" s="137"/>
      <c r="ERH5" s="137"/>
      <c r="ERI5" s="137"/>
      <c r="ERJ5" s="137"/>
      <c r="ERK5" s="137"/>
      <c r="ERL5" s="137"/>
      <c r="ERM5" s="137"/>
      <c r="ERN5" s="137"/>
      <c r="ERO5" s="137"/>
      <c r="ERP5" s="137"/>
      <c r="ERQ5" s="137"/>
      <c r="ERR5" s="137"/>
      <c r="ERS5" s="137"/>
      <c r="ERT5" s="137"/>
      <c r="ERU5" s="137"/>
      <c r="ERV5" s="137"/>
      <c r="ERW5" s="137"/>
      <c r="ERX5" s="137"/>
      <c r="ERY5" s="137"/>
      <c r="ERZ5" s="137"/>
      <c r="ESA5" s="137"/>
      <c r="ESB5" s="137"/>
      <c r="ESC5" s="137"/>
      <c r="ESD5" s="137"/>
      <c r="ESE5" s="137"/>
      <c r="ESF5" s="137"/>
      <c r="ESG5" s="137"/>
      <c r="ESH5" s="137"/>
      <c r="ESI5" s="137"/>
      <c r="ESJ5" s="137"/>
      <c r="ESK5" s="137"/>
      <c r="ESL5" s="137"/>
      <c r="ESM5" s="137"/>
      <c r="ESN5" s="137"/>
      <c r="ESO5" s="137"/>
      <c r="ESP5" s="137"/>
      <c r="ESQ5" s="137"/>
      <c r="ESR5" s="137"/>
      <c r="ESS5" s="137"/>
      <c r="EST5" s="137"/>
      <c r="ESU5" s="137"/>
      <c r="ESV5" s="137"/>
      <c r="ESW5" s="137"/>
      <c r="ESX5" s="137"/>
      <c r="ESY5" s="137"/>
      <c r="ESZ5" s="137"/>
      <c r="ETA5" s="137"/>
      <c r="ETB5" s="137"/>
      <c r="ETC5" s="137"/>
      <c r="ETD5" s="137"/>
      <c r="ETE5" s="137"/>
      <c r="ETF5" s="137"/>
      <c r="ETG5" s="137"/>
      <c r="ETH5" s="137"/>
      <c r="ETI5" s="137"/>
      <c r="ETJ5" s="137"/>
      <c r="ETK5" s="137"/>
      <c r="ETL5" s="137"/>
      <c r="ETM5" s="137"/>
      <c r="ETN5" s="137"/>
      <c r="ETO5" s="137"/>
      <c r="ETP5" s="137"/>
      <c r="ETQ5" s="137"/>
      <c r="ETR5" s="137"/>
      <c r="ETS5" s="137"/>
      <c r="ETT5" s="137"/>
      <c r="ETU5" s="137"/>
      <c r="ETV5" s="137"/>
      <c r="ETW5" s="137"/>
      <c r="ETX5" s="137"/>
      <c r="ETY5" s="137"/>
      <c r="ETZ5" s="137"/>
      <c r="EUA5" s="137"/>
      <c r="EUB5" s="137"/>
      <c r="EUC5" s="137"/>
      <c r="EUD5" s="137"/>
      <c r="EUE5" s="137"/>
      <c r="EUF5" s="137"/>
      <c r="EUG5" s="137"/>
      <c r="EUH5" s="137"/>
      <c r="EUI5" s="137"/>
      <c r="EUJ5" s="137"/>
      <c r="EUK5" s="137"/>
      <c r="EUL5" s="137"/>
      <c r="EUM5" s="137"/>
      <c r="EUN5" s="137"/>
      <c r="EUO5" s="137"/>
      <c r="EUP5" s="137"/>
      <c r="EUQ5" s="137"/>
      <c r="EUR5" s="137"/>
      <c r="EUS5" s="137"/>
      <c r="EUT5" s="137"/>
      <c r="EUU5" s="137"/>
      <c r="EUV5" s="137"/>
      <c r="EUW5" s="137"/>
      <c r="EUX5" s="137"/>
      <c r="EUY5" s="137"/>
      <c r="EUZ5" s="137"/>
      <c r="EVA5" s="137"/>
      <c r="EVB5" s="137"/>
      <c r="EVC5" s="137"/>
      <c r="EVD5" s="137"/>
      <c r="EVE5" s="137"/>
      <c r="EVF5" s="137"/>
      <c r="EVG5" s="137"/>
      <c r="EVH5" s="137"/>
      <c r="EVI5" s="137"/>
      <c r="EVJ5" s="137"/>
      <c r="EVK5" s="137"/>
      <c r="EVL5" s="137"/>
      <c r="EVM5" s="137"/>
      <c r="EVN5" s="137"/>
      <c r="EVO5" s="137"/>
      <c r="EVP5" s="137"/>
      <c r="EVQ5" s="137"/>
      <c r="EVR5" s="137"/>
      <c r="EVS5" s="137"/>
      <c r="EVT5" s="137"/>
      <c r="EVU5" s="137"/>
      <c r="EVV5" s="137"/>
      <c r="EVW5" s="137"/>
      <c r="EVX5" s="137"/>
      <c r="EVY5" s="137"/>
      <c r="EVZ5" s="137"/>
      <c r="EWA5" s="137"/>
      <c r="EWB5" s="137"/>
      <c r="EWC5" s="137"/>
      <c r="EWD5" s="137"/>
      <c r="EWE5" s="137"/>
      <c r="EWF5" s="137"/>
      <c r="EWG5" s="137"/>
      <c r="EWH5" s="137"/>
      <c r="EWI5" s="137"/>
      <c r="EWJ5" s="137"/>
      <c r="EWK5" s="137"/>
      <c r="EWL5" s="137"/>
      <c r="EWM5" s="137"/>
      <c r="EWN5" s="137"/>
      <c r="EWO5" s="137"/>
      <c r="EWP5" s="137"/>
      <c r="EWQ5" s="137"/>
      <c r="EWR5" s="137"/>
      <c r="EWS5" s="137"/>
      <c r="EWT5" s="137"/>
      <c r="EWU5" s="137"/>
      <c r="EWV5" s="137"/>
      <c r="EWW5" s="137"/>
      <c r="EWX5" s="137"/>
      <c r="EWY5" s="137"/>
      <c r="EWZ5" s="137"/>
      <c r="EXA5" s="137"/>
      <c r="EXB5" s="137"/>
      <c r="EXC5" s="137"/>
      <c r="EXD5" s="137"/>
      <c r="EXE5" s="137"/>
      <c r="EXF5" s="137"/>
      <c r="EXG5" s="137"/>
      <c r="EXH5" s="137"/>
      <c r="EXI5" s="137"/>
      <c r="EXJ5" s="137"/>
      <c r="EXK5" s="137"/>
      <c r="EXL5" s="137"/>
      <c r="EXM5" s="137"/>
      <c r="EXN5" s="137"/>
      <c r="EXO5" s="137"/>
      <c r="EXP5" s="137"/>
      <c r="EXQ5" s="137"/>
      <c r="EXR5" s="137"/>
      <c r="EXS5" s="137"/>
      <c r="EXT5" s="137"/>
      <c r="EXU5" s="137"/>
      <c r="EXV5" s="137"/>
      <c r="EXW5" s="137"/>
      <c r="EXX5" s="137"/>
      <c r="EXY5" s="137"/>
      <c r="EXZ5" s="137"/>
      <c r="EYA5" s="137"/>
      <c r="EYB5" s="137"/>
      <c r="EYC5" s="137"/>
      <c r="EYD5" s="137"/>
      <c r="EYE5" s="137"/>
      <c r="EYF5" s="137"/>
      <c r="EYG5" s="137"/>
      <c r="EYH5" s="137"/>
      <c r="EYI5" s="137"/>
      <c r="EYJ5" s="137"/>
      <c r="EYK5" s="137"/>
      <c r="EYL5" s="137"/>
      <c r="EYM5" s="137"/>
      <c r="EYN5" s="137"/>
      <c r="EYO5" s="137"/>
      <c r="EYP5" s="137"/>
      <c r="EYQ5" s="137"/>
      <c r="EYR5" s="137"/>
      <c r="EYS5" s="137"/>
      <c r="EYT5" s="137"/>
      <c r="EYU5" s="137"/>
      <c r="EYV5" s="137"/>
      <c r="EYW5" s="137"/>
      <c r="EYX5" s="137"/>
      <c r="EYY5" s="137"/>
      <c r="EYZ5" s="137"/>
      <c r="EZA5" s="137"/>
      <c r="EZB5" s="137"/>
      <c r="EZC5" s="137"/>
      <c r="EZD5" s="137"/>
      <c r="EZE5" s="137"/>
      <c r="EZF5" s="137"/>
      <c r="EZG5" s="137"/>
      <c r="EZH5" s="137"/>
      <c r="EZI5" s="137"/>
      <c r="EZJ5" s="137"/>
      <c r="EZK5" s="137"/>
      <c r="EZL5" s="137"/>
      <c r="EZM5" s="137"/>
      <c r="EZN5" s="137"/>
      <c r="EZO5" s="137"/>
      <c r="EZP5" s="137"/>
      <c r="EZQ5" s="137"/>
      <c r="EZR5" s="137"/>
      <c r="EZS5" s="137"/>
      <c r="EZT5" s="137"/>
      <c r="EZU5" s="137"/>
      <c r="EZV5" s="137"/>
      <c r="EZW5" s="137"/>
      <c r="EZX5" s="137"/>
      <c r="EZY5" s="137"/>
      <c r="EZZ5" s="137"/>
      <c r="FAA5" s="137"/>
      <c r="FAB5" s="137"/>
      <c r="FAC5" s="137"/>
      <c r="FAD5" s="137"/>
      <c r="FAE5" s="137"/>
      <c r="FAF5" s="137"/>
      <c r="FAG5" s="137"/>
      <c r="FAH5" s="137"/>
      <c r="FAI5" s="137"/>
      <c r="FAJ5" s="137"/>
      <c r="FAK5" s="137"/>
      <c r="FAL5" s="137"/>
      <c r="FAM5" s="137"/>
      <c r="FAN5" s="137"/>
      <c r="FAO5" s="137"/>
      <c r="FAP5" s="137"/>
      <c r="FAQ5" s="137"/>
      <c r="FAR5" s="137"/>
      <c r="FAS5" s="137"/>
      <c r="FAT5" s="137"/>
      <c r="FAU5" s="137"/>
      <c r="FAV5" s="137"/>
      <c r="FAW5" s="137"/>
      <c r="FAX5" s="137"/>
      <c r="FAY5" s="137"/>
      <c r="FAZ5" s="137"/>
      <c r="FBA5" s="137"/>
      <c r="FBB5" s="137"/>
      <c r="FBC5" s="137"/>
      <c r="FBD5" s="137"/>
      <c r="FBE5" s="137"/>
      <c r="FBF5" s="137"/>
      <c r="FBG5" s="137"/>
      <c r="FBH5" s="137"/>
      <c r="FBI5" s="137"/>
      <c r="FBJ5" s="137"/>
      <c r="FBK5" s="137"/>
      <c r="FBL5" s="137"/>
      <c r="FBM5" s="137"/>
      <c r="FBN5" s="137"/>
      <c r="FBO5" s="137"/>
      <c r="FBP5" s="137"/>
      <c r="FBQ5" s="137"/>
      <c r="FBR5" s="137"/>
      <c r="FBS5" s="137"/>
      <c r="FBT5" s="137"/>
      <c r="FBU5" s="137"/>
      <c r="FBV5" s="137"/>
      <c r="FBW5" s="137"/>
      <c r="FBX5" s="137"/>
      <c r="FBY5" s="137"/>
      <c r="FBZ5" s="137"/>
      <c r="FCA5" s="137"/>
      <c r="FCB5" s="137"/>
      <c r="FCC5" s="137"/>
      <c r="FCD5" s="137"/>
      <c r="FCE5" s="137"/>
      <c r="FCF5" s="137"/>
      <c r="FCG5" s="137"/>
      <c r="FCH5" s="137"/>
      <c r="FCI5" s="137"/>
      <c r="FCJ5" s="137"/>
      <c r="FCK5" s="137"/>
      <c r="FCL5" s="137"/>
      <c r="FCM5" s="137"/>
      <c r="FCN5" s="137"/>
      <c r="FCO5" s="137"/>
      <c r="FCP5" s="137"/>
      <c r="FCQ5" s="137"/>
      <c r="FCR5" s="137"/>
      <c r="FCS5" s="137"/>
      <c r="FCT5" s="137"/>
      <c r="FCU5" s="137"/>
      <c r="FCV5" s="137"/>
      <c r="FCW5" s="137"/>
      <c r="FCX5" s="137"/>
      <c r="FCY5" s="137"/>
      <c r="FCZ5" s="137"/>
      <c r="FDA5" s="137"/>
      <c r="FDB5" s="137"/>
      <c r="FDC5" s="137"/>
      <c r="FDD5" s="137"/>
      <c r="FDE5" s="137"/>
      <c r="FDF5" s="137"/>
      <c r="FDG5" s="137"/>
      <c r="FDH5" s="137"/>
      <c r="FDI5" s="137"/>
      <c r="FDJ5" s="137"/>
      <c r="FDK5" s="137"/>
      <c r="FDL5" s="137"/>
      <c r="FDM5" s="137"/>
      <c r="FDN5" s="137"/>
      <c r="FDO5" s="137"/>
      <c r="FDP5" s="137"/>
      <c r="FDQ5" s="137"/>
      <c r="FDR5" s="137"/>
      <c r="FDS5" s="137"/>
      <c r="FDT5" s="137"/>
      <c r="FDU5" s="137"/>
      <c r="FDV5" s="137"/>
      <c r="FDW5" s="137"/>
      <c r="FDX5" s="137"/>
      <c r="FDY5" s="137"/>
      <c r="FDZ5" s="137"/>
      <c r="FEA5" s="137"/>
      <c r="FEB5" s="137"/>
      <c r="FEC5" s="137"/>
      <c r="FED5" s="137"/>
      <c r="FEE5" s="137"/>
      <c r="FEF5" s="137"/>
      <c r="FEG5" s="137"/>
      <c r="FEH5" s="137"/>
      <c r="FEI5" s="137"/>
      <c r="FEJ5" s="137"/>
      <c r="FEK5" s="137"/>
      <c r="FEL5" s="137"/>
      <c r="FEM5" s="137"/>
      <c r="FEN5" s="137"/>
      <c r="FEO5" s="137"/>
      <c r="FEP5" s="137"/>
      <c r="FEQ5" s="137"/>
      <c r="FER5" s="137"/>
      <c r="FES5" s="137"/>
      <c r="FET5" s="137"/>
      <c r="FEU5" s="137"/>
      <c r="FEV5" s="137"/>
      <c r="FEW5" s="137"/>
      <c r="FEX5" s="137"/>
      <c r="FEY5" s="137"/>
      <c r="FEZ5" s="137"/>
      <c r="FFA5" s="137"/>
      <c r="FFB5" s="137"/>
      <c r="FFC5" s="137"/>
      <c r="FFD5" s="137"/>
      <c r="FFE5" s="137"/>
      <c r="FFF5" s="137"/>
      <c r="FFG5" s="137"/>
      <c r="FFH5" s="137"/>
      <c r="FFI5" s="137"/>
      <c r="FFJ5" s="137"/>
      <c r="FFK5" s="137"/>
      <c r="FFL5" s="137"/>
      <c r="FFM5" s="137"/>
      <c r="FFN5" s="137"/>
      <c r="FFO5" s="137"/>
      <c r="FFP5" s="137"/>
      <c r="FFQ5" s="137"/>
      <c r="FFR5" s="137"/>
      <c r="FFS5" s="137"/>
      <c r="FFT5" s="137"/>
      <c r="FFU5" s="137"/>
      <c r="FFV5" s="137"/>
      <c r="FFW5" s="137"/>
      <c r="FFX5" s="137"/>
      <c r="FFY5" s="137"/>
      <c r="FFZ5" s="137"/>
      <c r="FGA5" s="137"/>
      <c r="FGB5" s="137"/>
      <c r="FGC5" s="137"/>
      <c r="FGD5" s="137"/>
      <c r="FGE5" s="137"/>
      <c r="FGF5" s="137"/>
      <c r="FGG5" s="137"/>
      <c r="FGH5" s="137"/>
      <c r="FGI5" s="137"/>
      <c r="FGJ5" s="137"/>
      <c r="FGK5" s="137"/>
      <c r="FGL5" s="137"/>
      <c r="FGM5" s="137"/>
      <c r="FGN5" s="137"/>
      <c r="FGO5" s="137"/>
      <c r="FGP5" s="137"/>
      <c r="FGQ5" s="137"/>
      <c r="FGR5" s="137"/>
      <c r="FGS5" s="137"/>
      <c r="FGT5" s="137"/>
      <c r="FGU5" s="137"/>
      <c r="FGV5" s="137"/>
      <c r="FGW5" s="137"/>
      <c r="FGX5" s="137"/>
      <c r="FGY5" s="137"/>
      <c r="FGZ5" s="137"/>
      <c r="FHA5" s="137"/>
      <c r="FHB5" s="137"/>
      <c r="FHC5" s="137"/>
      <c r="FHD5" s="137"/>
      <c r="FHE5" s="137"/>
      <c r="FHF5" s="137"/>
      <c r="FHG5" s="137"/>
      <c r="FHH5" s="137"/>
      <c r="FHI5" s="137"/>
      <c r="FHJ5" s="137"/>
      <c r="FHK5" s="137"/>
      <c r="FHL5" s="137"/>
      <c r="FHM5" s="137"/>
      <c r="FHN5" s="137"/>
      <c r="FHO5" s="137"/>
      <c r="FHP5" s="137"/>
      <c r="FHQ5" s="137"/>
      <c r="FHR5" s="137"/>
      <c r="FHS5" s="137"/>
      <c r="FHT5" s="137"/>
      <c r="FHU5" s="137"/>
      <c r="FHV5" s="137"/>
      <c r="FHW5" s="137"/>
      <c r="FHX5" s="137"/>
      <c r="FHY5" s="137"/>
      <c r="FHZ5" s="137"/>
      <c r="FIA5" s="137"/>
      <c r="FIB5" s="137"/>
      <c r="FIC5" s="137"/>
      <c r="FID5" s="137"/>
      <c r="FIE5" s="137"/>
      <c r="FIF5" s="137"/>
      <c r="FIG5" s="137"/>
      <c r="FIH5" s="137"/>
      <c r="FII5" s="137"/>
      <c r="FIJ5" s="137"/>
      <c r="FIK5" s="137"/>
      <c r="FIL5" s="137"/>
      <c r="FIM5" s="137"/>
      <c r="FIN5" s="137"/>
      <c r="FIO5" s="137"/>
      <c r="FIP5" s="137"/>
      <c r="FIQ5" s="137"/>
      <c r="FIR5" s="137"/>
      <c r="FIS5" s="137"/>
      <c r="FIT5" s="137"/>
      <c r="FIU5" s="137"/>
      <c r="FIV5" s="137"/>
      <c r="FIW5" s="137"/>
      <c r="FIX5" s="137"/>
      <c r="FIY5" s="137"/>
      <c r="FIZ5" s="137"/>
      <c r="FJA5" s="137"/>
      <c r="FJB5" s="137"/>
      <c r="FJC5" s="137"/>
      <c r="FJD5" s="137"/>
      <c r="FJE5" s="137"/>
      <c r="FJF5" s="137"/>
      <c r="FJG5" s="137"/>
      <c r="FJH5" s="137"/>
      <c r="FJI5" s="137"/>
      <c r="FJJ5" s="137"/>
      <c r="FJK5" s="137"/>
      <c r="FJL5" s="137"/>
      <c r="FJM5" s="137"/>
      <c r="FJN5" s="137"/>
      <c r="FJO5" s="137"/>
      <c r="FJP5" s="137"/>
      <c r="FJQ5" s="137"/>
      <c r="FJR5" s="137"/>
      <c r="FJS5" s="137"/>
      <c r="FJT5" s="137"/>
      <c r="FJU5" s="137"/>
      <c r="FJV5" s="137"/>
      <c r="FJW5" s="137"/>
      <c r="FJX5" s="137"/>
      <c r="FJY5" s="137"/>
      <c r="FJZ5" s="137"/>
      <c r="FKA5" s="137"/>
      <c r="FKB5" s="137"/>
      <c r="FKC5" s="137"/>
      <c r="FKD5" s="137"/>
      <c r="FKE5" s="137"/>
      <c r="FKF5" s="137"/>
      <c r="FKG5" s="137"/>
      <c r="FKH5" s="137"/>
      <c r="FKI5" s="137"/>
      <c r="FKJ5" s="137"/>
      <c r="FKK5" s="137"/>
      <c r="FKL5" s="137"/>
      <c r="FKM5" s="137"/>
      <c r="FKN5" s="137"/>
      <c r="FKO5" s="137"/>
      <c r="FKP5" s="137"/>
      <c r="FKQ5" s="137"/>
      <c r="FKR5" s="137"/>
      <c r="FKS5" s="137"/>
      <c r="FKT5" s="137"/>
      <c r="FKU5" s="137"/>
      <c r="FKV5" s="137"/>
      <c r="FKW5" s="137"/>
      <c r="FKX5" s="137"/>
      <c r="FKY5" s="137"/>
      <c r="FKZ5" s="137"/>
      <c r="FLA5" s="137"/>
      <c r="FLB5" s="137"/>
      <c r="FLC5" s="137"/>
      <c r="FLD5" s="137"/>
      <c r="FLE5" s="137"/>
      <c r="FLF5" s="137"/>
      <c r="FLG5" s="137"/>
      <c r="FLH5" s="137"/>
      <c r="FLI5" s="137"/>
      <c r="FLJ5" s="137"/>
      <c r="FLK5" s="137"/>
      <c r="FLL5" s="137"/>
      <c r="FLM5" s="137"/>
      <c r="FLN5" s="137"/>
      <c r="FLO5" s="137"/>
      <c r="FLP5" s="137"/>
      <c r="FLQ5" s="137"/>
      <c r="FLR5" s="137"/>
      <c r="FLS5" s="137"/>
      <c r="FLT5" s="137"/>
      <c r="FLU5" s="137"/>
      <c r="FLV5" s="137"/>
      <c r="FLW5" s="137"/>
      <c r="FLX5" s="137"/>
      <c r="FLY5" s="137"/>
      <c r="FLZ5" s="137"/>
      <c r="FMA5" s="137"/>
      <c r="FMB5" s="137"/>
      <c r="FMC5" s="137"/>
      <c r="FMD5" s="137"/>
      <c r="FME5" s="137"/>
      <c r="FMF5" s="137"/>
      <c r="FMG5" s="137"/>
      <c r="FMH5" s="137"/>
      <c r="FMI5" s="137"/>
      <c r="FMJ5" s="137"/>
      <c r="FMK5" s="137"/>
      <c r="FML5" s="137"/>
      <c r="FMM5" s="137"/>
      <c r="FMN5" s="137"/>
      <c r="FMO5" s="137"/>
      <c r="FMP5" s="137"/>
      <c r="FMQ5" s="137"/>
      <c r="FMR5" s="137"/>
      <c r="FMS5" s="137"/>
      <c r="FMT5" s="137"/>
      <c r="FMU5" s="137"/>
      <c r="FMV5" s="137"/>
      <c r="FMW5" s="137"/>
      <c r="FMX5" s="137"/>
      <c r="FMY5" s="137"/>
      <c r="FMZ5" s="137"/>
      <c r="FNA5" s="137"/>
      <c r="FNB5" s="137"/>
      <c r="FNC5" s="137"/>
      <c r="FND5" s="137"/>
      <c r="FNE5" s="137"/>
      <c r="FNF5" s="137"/>
      <c r="FNG5" s="137"/>
      <c r="FNH5" s="137"/>
      <c r="FNI5" s="137"/>
      <c r="FNJ5" s="137"/>
      <c r="FNK5" s="137"/>
      <c r="FNL5" s="137"/>
      <c r="FNM5" s="137"/>
      <c r="FNN5" s="137"/>
      <c r="FNO5" s="137"/>
      <c r="FNP5" s="137"/>
      <c r="FNQ5" s="137"/>
      <c r="FNR5" s="137"/>
      <c r="FNS5" s="137"/>
      <c r="FNT5" s="137"/>
      <c r="FNU5" s="137"/>
      <c r="FNV5" s="137"/>
      <c r="FNW5" s="137"/>
      <c r="FNX5" s="137"/>
      <c r="FNY5" s="137"/>
      <c r="FNZ5" s="137"/>
      <c r="FOA5" s="137"/>
      <c r="FOB5" s="137"/>
      <c r="FOC5" s="137"/>
      <c r="FOD5" s="137"/>
      <c r="FOE5" s="137"/>
      <c r="FOF5" s="137"/>
      <c r="FOG5" s="137"/>
      <c r="FOH5" s="137"/>
      <c r="FOI5" s="137"/>
      <c r="FOJ5" s="137"/>
      <c r="FOK5" s="137"/>
      <c r="FOL5" s="137"/>
      <c r="FOM5" s="137"/>
      <c r="FON5" s="137"/>
      <c r="FOO5" s="137"/>
      <c r="FOP5" s="137"/>
      <c r="FOQ5" s="137"/>
      <c r="FOR5" s="137"/>
      <c r="FOS5" s="137"/>
      <c r="FOT5" s="137"/>
      <c r="FOU5" s="137"/>
      <c r="FOV5" s="137"/>
      <c r="FOW5" s="137"/>
      <c r="FOX5" s="137"/>
      <c r="FOY5" s="137"/>
      <c r="FOZ5" s="137"/>
      <c r="FPA5" s="137"/>
      <c r="FPB5" s="137"/>
      <c r="FPC5" s="137"/>
      <c r="FPD5" s="137"/>
      <c r="FPE5" s="137"/>
      <c r="FPF5" s="137"/>
      <c r="FPG5" s="137"/>
      <c r="FPH5" s="137"/>
      <c r="FPI5" s="137"/>
      <c r="FPJ5" s="137"/>
      <c r="FPK5" s="137"/>
      <c r="FPL5" s="137"/>
      <c r="FPM5" s="137"/>
      <c r="FPN5" s="137"/>
      <c r="FPO5" s="137"/>
      <c r="FPP5" s="137"/>
      <c r="FPQ5" s="137"/>
      <c r="FPR5" s="137"/>
      <c r="FPS5" s="137"/>
      <c r="FPT5" s="137"/>
      <c r="FPU5" s="137"/>
      <c r="FPV5" s="137"/>
      <c r="FPW5" s="137"/>
      <c r="FPX5" s="137"/>
      <c r="FPY5" s="137"/>
      <c r="FPZ5" s="137"/>
      <c r="FQA5" s="137"/>
      <c r="FQB5" s="137"/>
      <c r="FQC5" s="137"/>
      <c r="FQD5" s="137"/>
      <c r="FQE5" s="137"/>
      <c r="FQF5" s="137"/>
      <c r="FQG5" s="137"/>
      <c r="FQH5" s="137"/>
      <c r="FQI5" s="137"/>
      <c r="FQJ5" s="137"/>
      <c r="FQK5" s="137"/>
      <c r="FQL5" s="137"/>
      <c r="FQM5" s="137"/>
      <c r="FQN5" s="137"/>
      <c r="FQO5" s="137"/>
      <c r="FQP5" s="137"/>
      <c r="FQQ5" s="137"/>
      <c r="FQR5" s="137"/>
      <c r="FQS5" s="137"/>
      <c r="FQT5" s="137"/>
      <c r="FQU5" s="137"/>
      <c r="FQV5" s="137"/>
      <c r="FQW5" s="137"/>
      <c r="FQX5" s="137"/>
      <c r="FQY5" s="137"/>
      <c r="FQZ5" s="137"/>
      <c r="FRA5" s="137"/>
      <c r="FRB5" s="137"/>
      <c r="FRC5" s="137"/>
      <c r="FRD5" s="137"/>
      <c r="FRE5" s="137"/>
      <c r="FRF5" s="137"/>
      <c r="FRG5" s="137"/>
      <c r="FRH5" s="137"/>
      <c r="FRI5" s="137"/>
      <c r="FRJ5" s="137"/>
      <c r="FRK5" s="137"/>
      <c r="FRL5" s="137"/>
      <c r="FRM5" s="137"/>
      <c r="FRN5" s="137"/>
      <c r="FRO5" s="137"/>
      <c r="FRP5" s="137"/>
      <c r="FRQ5" s="137"/>
      <c r="FRR5" s="137"/>
      <c r="FRS5" s="137"/>
      <c r="FRT5" s="137"/>
      <c r="FRU5" s="137"/>
      <c r="FRV5" s="137"/>
      <c r="FRW5" s="137"/>
      <c r="FRX5" s="137"/>
      <c r="FRY5" s="137"/>
      <c r="FRZ5" s="137"/>
      <c r="FSA5" s="137"/>
      <c r="FSB5" s="137"/>
      <c r="FSC5" s="137"/>
      <c r="FSD5" s="137"/>
      <c r="FSE5" s="137"/>
      <c r="FSF5" s="137"/>
      <c r="FSG5" s="137"/>
      <c r="FSH5" s="137"/>
      <c r="FSI5" s="137"/>
      <c r="FSJ5" s="137"/>
      <c r="FSK5" s="137"/>
      <c r="FSL5" s="137"/>
      <c r="FSM5" s="137"/>
      <c r="FSN5" s="137"/>
      <c r="FSO5" s="137"/>
      <c r="FSP5" s="137"/>
      <c r="FSQ5" s="137"/>
      <c r="FSR5" s="137"/>
      <c r="FSS5" s="137"/>
      <c r="FST5" s="137"/>
      <c r="FSU5" s="137"/>
      <c r="FSV5" s="137"/>
      <c r="FSW5" s="137"/>
      <c r="FSX5" s="137"/>
      <c r="FSY5" s="137"/>
      <c r="FSZ5" s="137"/>
      <c r="FTA5" s="137"/>
      <c r="FTB5" s="137"/>
      <c r="FTC5" s="137"/>
      <c r="FTD5" s="137"/>
      <c r="FTE5" s="137"/>
      <c r="FTF5" s="137"/>
      <c r="FTG5" s="137"/>
      <c r="FTH5" s="137"/>
      <c r="FTI5" s="137"/>
      <c r="FTJ5" s="137"/>
      <c r="FTK5" s="137"/>
      <c r="FTL5" s="137"/>
      <c r="FTM5" s="137"/>
      <c r="FTN5" s="137"/>
      <c r="FTO5" s="137"/>
      <c r="FTP5" s="137"/>
      <c r="FTQ5" s="137"/>
      <c r="FTR5" s="137"/>
      <c r="FTS5" s="137"/>
      <c r="FTT5" s="137"/>
      <c r="FTU5" s="137"/>
      <c r="FTV5" s="137"/>
      <c r="FTW5" s="137"/>
      <c r="FTX5" s="137"/>
      <c r="FTY5" s="137"/>
      <c r="FTZ5" s="137"/>
      <c r="FUA5" s="137"/>
      <c r="FUB5" s="137"/>
      <c r="FUC5" s="137"/>
      <c r="FUD5" s="137"/>
      <c r="FUE5" s="137"/>
      <c r="FUF5" s="137"/>
      <c r="FUG5" s="137"/>
      <c r="FUH5" s="137"/>
      <c r="FUI5" s="137"/>
      <c r="FUJ5" s="137"/>
      <c r="FUK5" s="137"/>
      <c r="FUL5" s="137"/>
      <c r="FUM5" s="137"/>
      <c r="FUN5" s="137"/>
      <c r="FUO5" s="137"/>
      <c r="FUP5" s="137"/>
      <c r="FUQ5" s="137"/>
      <c r="FUR5" s="137"/>
      <c r="FUS5" s="137"/>
      <c r="FUT5" s="137"/>
      <c r="FUU5" s="137"/>
      <c r="FUV5" s="137"/>
      <c r="FUW5" s="137"/>
      <c r="FUX5" s="137"/>
      <c r="FUY5" s="137"/>
      <c r="FUZ5" s="137"/>
      <c r="FVA5" s="137"/>
      <c r="FVB5" s="137"/>
      <c r="FVC5" s="137"/>
      <c r="FVD5" s="137"/>
      <c r="FVE5" s="137"/>
      <c r="FVF5" s="137"/>
      <c r="FVG5" s="137"/>
      <c r="FVH5" s="137"/>
      <c r="FVI5" s="137"/>
      <c r="FVJ5" s="137"/>
      <c r="FVK5" s="137"/>
      <c r="FVL5" s="137"/>
      <c r="FVM5" s="137"/>
      <c r="FVN5" s="137"/>
      <c r="FVO5" s="137"/>
      <c r="FVP5" s="137"/>
      <c r="FVQ5" s="137"/>
      <c r="FVR5" s="137"/>
      <c r="FVS5" s="137"/>
      <c r="FVT5" s="137"/>
      <c r="FVU5" s="137"/>
      <c r="FVV5" s="137"/>
      <c r="FVW5" s="137"/>
      <c r="FVX5" s="137"/>
      <c r="FVY5" s="137"/>
      <c r="FVZ5" s="137"/>
      <c r="FWA5" s="137"/>
      <c r="FWB5" s="137"/>
      <c r="FWC5" s="137"/>
      <c r="FWD5" s="137"/>
      <c r="FWE5" s="137"/>
      <c r="FWF5" s="137"/>
      <c r="FWG5" s="137"/>
      <c r="FWH5" s="137"/>
      <c r="FWI5" s="137"/>
      <c r="FWJ5" s="137"/>
      <c r="FWK5" s="137"/>
      <c r="FWL5" s="137"/>
      <c r="FWM5" s="137"/>
      <c r="FWN5" s="137"/>
      <c r="FWO5" s="137"/>
      <c r="FWP5" s="137"/>
      <c r="FWQ5" s="137"/>
      <c r="FWR5" s="137"/>
      <c r="FWS5" s="137"/>
      <c r="FWT5" s="137"/>
      <c r="FWU5" s="137"/>
      <c r="FWV5" s="137"/>
      <c r="FWW5" s="137"/>
      <c r="FWX5" s="137"/>
      <c r="FWY5" s="137"/>
      <c r="FWZ5" s="137"/>
      <c r="FXA5" s="137"/>
      <c r="FXB5" s="137"/>
      <c r="FXC5" s="137"/>
      <c r="FXD5" s="137"/>
      <c r="FXE5" s="137"/>
      <c r="FXF5" s="137"/>
      <c r="FXG5" s="137"/>
      <c r="FXH5" s="137"/>
      <c r="FXI5" s="137"/>
      <c r="FXJ5" s="137"/>
      <c r="FXK5" s="137"/>
      <c r="FXL5" s="137"/>
      <c r="FXM5" s="137"/>
      <c r="FXN5" s="137"/>
      <c r="FXO5" s="137"/>
      <c r="FXP5" s="137"/>
      <c r="FXQ5" s="137"/>
      <c r="FXR5" s="137"/>
      <c r="FXS5" s="137"/>
      <c r="FXT5" s="137"/>
      <c r="FXU5" s="137"/>
      <c r="FXV5" s="137"/>
      <c r="FXW5" s="137"/>
      <c r="FXX5" s="137"/>
      <c r="FXY5" s="137"/>
      <c r="FXZ5" s="137"/>
      <c r="FYA5" s="137"/>
      <c r="FYB5" s="137"/>
      <c r="FYC5" s="137"/>
      <c r="FYD5" s="137"/>
      <c r="FYE5" s="137"/>
      <c r="FYF5" s="137"/>
      <c r="FYG5" s="137"/>
      <c r="FYH5" s="137"/>
      <c r="FYI5" s="137"/>
      <c r="FYJ5" s="137"/>
      <c r="FYK5" s="137"/>
      <c r="FYL5" s="137"/>
      <c r="FYM5" s="137"/>
      <c r="FYN5" s="137"/>
      <c r="FYO5" s="137"/>
      <c r="FYP5" s="137"/>
      <c r="FYQ5" s="137"/>
      <c r="FYR5" s="137"/>
      <c r="FYS5" s="137"/>
      <c r="FYT5" s="137"/>
      <c r="FYU5" s="137"/>
      <c r="FYV5" s="137"/>
      <c r="FYW5" s="137"/>
      <c r="FYX5" s="137"/>
      <c r="FYY5" s="137"/>
      <c r="FYZ5" s="137"/>
      <c r="FZA5" s="137"/>
      <c r="FZB5" s="137"/>
      <c r="FZC5" s="137"/>
      <c r="FZD5" s="137"/>
      <c r="FZE5" s="137"/>
      <c r="FZF5" s="137"/>
      <c r="FZG5" s="137"/>
      <c r="FZH5" s="137"/>
      <c r="FZI5" s="137"/>
      <c r="FZJ5" s="137"/>
      <c r="FZK5" s="137"/>
      <c r="FZL5" s="137"/>
      <c r="FZM5" s="137"/>
      <c r="FZN5" s="137"/>
      <c r="FZO5" s="137"/>
      <c r="FZP5" s="137"/>
      <c r="FZQ5" s="137"/>
      <c r="FZR5" s="137"/>
      <c r="FZS5" s="137"/>
      <c r="FZT5" s="137"/>
      <c r="FZU5" s="137"/>
      <c r="FZV5" s="137"/>
      <c r="FZW5" s="137"/>
      <c r="FZX5" s="137"/>
      <c r="FZY5" s="137"/>
      <c r="FZZ5" s="137"/>
      <c r="GAA5" s="137"/>
      <c r="GAB5" s="137"/>
      <c r="GAC5" s="137"/>
      <c r="GAD5" s="137"/>
      <c r="GAE5" s="137"/>
      <c r="GAF5" s="137"/>
      <c r="GAG5" s="137"/>
      <c r="GAH5" s="137"/>
      <c r="GAI5" s="137"/>
      <c r="GAJ5" s="137"/>
      <c r="GAK5" s="137"/>
      <c r="GAL5" s="137"/>
      <c r="GAM5" s="137"/>
      <c r="GAN5" s="137"/>
      <c r="GAO5" s="137"/>
      <c r="GAP5" s="137"/>
      <c r="GAQ5" s="137"/>
      <c r="GAR5" s="137"/>
      <c r="GAS5" s="137"/>
      <c r="GAT5" s="137"/>
      <c r="GAU5" s="137"/>
      <c r="GAV5" s="137"/>
      <c r="GAW5" s="137"/>
      <c r="GAX5" s="137"/>
      <c r="GAY5" s="137"/>
      <c r="GAZ5" s="137"/>
      <c r="GBA5" s="137"/>
      <c r="GBB5" s="137"/>
      <c r="GBC5" s="137"/>
      <c r="GBD5" s="137"/>
      <c r="GBE5" s="137"/>
      <c r="GBF5" s="137"/>
      <c r="GBG5" s="137"/>
      <c r="GBH5" s="137"/>
      <c r="GBI5" s="137"/>
      <c r="GBJ5" s="137"/>
      <c r="GBK5" s="137"/>
      <c r="GBL5" s="137"/>
      <c r="GBM5" s="137"/>
      <c r="GBN5" s="137"/>
      <c r="GBO5" s="137"/>
      <c r="GBP5" s="137"/>
      <c r="GBQ5" s="137"/>
      <c r="GBR5" s="137"/>
      <c r="GBS5" s="137"/>
      <c r="GBT5" s="137"/>
      <c r="GBU5" s="137"/>
      <c r="GBV5" s="137"/>
      <c r="GBW5" s="137"/>
      <c r="GBX5" s="137"/>
      <c r="GBY5" s="137"/>
      <c r="GBZ5" s="137"/>
      <c r="GCA5" s="137"/>
      <c r="GCB5" s="137"/>
      <c r="GCC5" s="137"/>
      <c r="GCD5" s="137"/>
      <c r="GCE5" s="137"/>
      <c r="GCF5" s="137"/>
      <c r="GCG5" s="137"/>
      <c r="GCH5" s="137"/>
      <c r="GCI5" s="137"/>
      <c r="GCJ5" s="137"/>
      <c r="GCK5" s="137"/>
      <c r="GCL5" s="137"/>
      <c r="GCM5" s="137"/>
      <c r="GCN5" s="137"/>
      <c r="GCO5" s="137"/>
      <c r="GCP5" s="137"/>
      <c r="GCQ5" s="137"/>
      <c r="GCR5" s="137"/>
      <c r="GCS5" s="137"/>
      <c r="GCT5" s="137"/>
      <c r="GCU5" s="137"/>
      <c r="GCV5" s="137"/>
      <c r="GCW5" s="137"/>
      <c r="GCX5" s="137"/>
      <c r="GCY5" s="137"/>
      <c r="GCZ5" s="137"/>
      <c r="GDA5" s="137"/>
      <c r="GDB5" s="137"/>
      <c r="GDC5" s="137"/>
      <c r="GDD5" s="137"/>
      <c r="GDE5" s="137"/>
      <c r="GDF5" s="137"/>
      <c r="GDG5" s="137"/>
      <c r="GDH5" s="137"/>
      <c r="GDI5" s="137"/>
      <c r="GDJ5" s="137"/>
      <c r="GDK5" s="137"/>
      <c r="GDL5" s="137"/>
      <c r="GDM5" s="137"/>
      <c r="GDN5" s="137"/>
      <c r="GDO5" s="137"/>
      <c r="GDP5" s="137"/>
      <c r="GDQ5" s="137"/>
      <c r="GDR5" s="137"/>
      <c r="GDS5" s="137"/>
      <c r="GDT5" s="137"/>
      <c r="GDU5" s="137"/>
      <c r="GDV5" s="137"/>
      <c r="GDW5" s="137"/>
      <c r="GDX5" s="137"/>
      <c r="GDY5" s="137"/>
      <c r="GDZ5" s="137"/>
      <c r="GEA5" s="137"/>
      <c r="GEB5" s="137"/>
      <c r="GEC5" s="137"/>
      <c r="GED5" s="137"/>
      <c r="GEE5" s="137"/>
      <c r="GEF5" s="137"/>
      <c r="GEG5" s="137"/>
      <c r="GEH5" s="137"/>
      <c r="GEI5" s="137"/>
      <c r="GEJ5" s="137"/>
      <c r="GEK5" s="137"/>
      <c r="GEL5" s="137"/>
      <c r="GEM5" s="137"/>
      <c r="GEN5" s="137"/>
      <c r="GEO5" s="137"/>
      <c r="GEP5" s="137"/>
      <c r="GEQ5" s="137"/>
      <c r="GER5" s="137"/>
      <c r="GES5" s="137"/>
      <c r="GET5" s="137"/>
      <c r="GEU5" s="137"/>
      <c r="GEV5" s="137"/>
      <c r="GEW5" s="137"/>
      <c r="GEX5" s="137"/>
      <c r="GEY5" s="137"/>
      <c r="GEZ5" s="137"/>
      <c r="GFA5" s="137"/>
      <c r="GFB5" s="137"/>
      <c r="GFC5" s="137"/>
      <c r="GFD5" s="137"/>
      <c r="GFE5" s="137"/>
      <c r="GFF5" s="137"/>
      <c r="GFG5" s="137"/>
      <c r="GFH5" s="137"/>
      <c r="GFI5" s="137"/>
      <c r="GFJ5" s="137"/>
      <c r="GFK5" s="137"/>
      <c r="GFL5" s="137"/>
      <c r="GFM5" s="137"/>
      <c r="GFN5" s="137"/>
      <c r="GFO5" s="137"/>
      <c r="GFP5" s="137"/>
      <c r="GFQ5" s="137"/>
      <c r="GFR5" s="137"/>
      <c r="GFS5" s="137"/>
      <c r="GFT5" s="137"/>
      <c r="GFU5" s="137"/>
      <c r="GFV5" s="137"/>
      <c r="GFW5" s="137"/>
      <c r="GFX5" s="137"/>
      <c r="GFY5" s="137"/>
      <c r="GFZ5" s="137"/>
      <c r="GGA5" s="137"/>
      <c r="GGB5" s="137"/>
      <c r="GGC5" s="137"/>
      <c r="GGD5" s="137"/>
      <c r="GGE5" s="137"/>
      <c r="GGF5" s="137"/>
      <c r="GGG5" s="137"/>
      <c r="GGH5" s="137"/>
      <c r="GGI5" s="137"/>
      <c r="GGJ5" s="137"/>
      <c r="GGK5" s="137"/>
      <c r="GGL5" s="137"/>
      <c r="GGM5" s="137"/>
      <c r="GGN5" s="137"/>
      <c r="GGO5" s="137"/>
      <c r="GGP5" s="137"/>
      <c r="GGQ5" s="137"/>
      <c r="GGR5" s="137"/>
      <c r="GGS5" s="137"/>
      <c r="GGT5" s="137"/>
      <c r="GGU5" s="137"/>
      <c r="GGV5" s="137"/>
      <c r="GGW5" s="137"/>
      <c r="GGX5" s="137"/>
      <c r="GGY5" s="137"/>
      <c r="GGZ5" s="137"/>
      <c r="GHA5" s="137"/>
      <c r="GHB5" s="137"/>
      <c r="GHC5" s="137"/>
      <c r="GHD5" s="137"/>
      <c r="GHE5" s="137"/>
      <c r="GHF5" s="137"/>
      <c r="GHG5" s="137"/>
      <c r="GHH5" s="137"/>
      <c r="GHI5" s="137"/>
      <c r="GHJ5" s="137"/>
      <c r="GHK5" s="137"/>
      <c r="GHL5" s="137"/>
      <c r="GHM5" s="137"/>
      <c r="GHN5" s="137"/>
      <c r="GHO5" s="137"/>
      <c r="GHP5" s="137"/>
      <c r="GHQ5" s="137"/>
      <c r="GHR5" s="137"/>
      <c r="GHS5" s="137"/>
      <c r="GHT5" s="137"/>
      <c r="GHU5" s="137"/>
      <c r="GHV5" s="137"/>
      <c r="GHW5" s="137"/>
      <c r="GHX5" s="137"/>
      <c r="GHY5" s="137"/>
      <c r="GHZ5" s="137"/>
      <c r="GIA5" s="137"/>
      <c r="GIB5" s="137"/>
      <c r="GIC5" s="137"/>
      <c r="GID5" s="137"/>
      <c r="GIE5" s="137"/>
      <c r="GIF5" s="137"/>
      <c r="GIG5" s="137"/>
      <c r="GIH5" s="137"/>
      <c r="GII5" s="137"/>
      <c r="GIJ5" s="137"/>
      <c r="GIK5" s="137"/>
      <c r="GIL5" s="137"/>
      <c r="GIM5" s="137"/>
      <c r="GIN5" s="137"/>
      <c r="GIO5" s="137"/>
      <c r="GIP5" s="137"/>
      <c r="GIQ5" s="137"/>
      <c r="GIR5" s="137"/>
      <c r="GIS5" s="137"/>
      <c r="GIT5" s="137"/>
      <c r="GIU5" s="137"/>
      <c r="GIV5" s="137"/>
      <c r="GIW5" s="137"/>
      <c r="GIX5" s="137"/>
      <c r="GIY5" s="137"/>
      <c r="GIZ5" s="137"/>
      <c r="GJA5" s="137"/>
      <c r="GJB5" s="137"/>
      <c r="GJC5" s="137"/>
      <c r="GJD5" s="137"/>
      <c r="GJE5" s="137"/>
      <c r="GJF5" s="137"/>
      <c r="GJG5" s="137"/>
      <c r="GJH5" s="137"/>
      <c r="GJI5" s="137"/>
      <c r="GJJ5" s="137"/>
      <c r="GJK5" s="137"/>
      <c r="GJL5" s="137"/>
      <c r="GJM5" s="137"/>
      <c r="GJN5" s="137"/>
      <c r="GJO5" s="137"/>
      <c r="GJP5" s="137"/>
      <c r="GJQ5" s="137"/>
      <c r="GJR5" s="137"/>
      <c r="GJS5" s="137"/>
      <c r="GJT5" s="137"/>
      <c r="GJU5" s="137"/>
      <c r="GJV5" s="137"/>
      <c r="GJW5" s="137"/>
      <c r="GJX5" s="137"/>
      <c r="GJY5" s="137"/>
      <c r="GJZ5" s="137"/>
      <c r="GKA5" s="137"/>
      <c r="GKB5" s="137"/>
      <c r="GKC5" s="137"/>
      <c r="GKD5" s="137"/>
      <c r="GKE5" s="137"/>
      <c r="GKF5" s="137"/>
      <c r="GKG5" s="137"/>
      <c r="GKH5" s="137"/>
      <c r="GKI5" s="137"/>
      <c r="GKJ5" s="137"/>
      <c r="GKK5" s="137"/>
      <c r="GKL5" s="137"/>
      <c r="GKM5" s="137"/>
      <c r="GKN5" s="137"/>
      <c r="GKO5" s="137"/>
      <c r="GKP5" s="137"/>
      <c r="GKQ5" s="137"/>
      <c r="GKR5" s="137"/>
      <c r="GKS5" s="137"/>
      <c r="GKT5" s="137"/>
      <c r="GKU5" s="137"/>
      <c r="GKV5" s="137"/>
      <c r="GKW5" s="137"/>
      <c r="GKX5" s="137"/>
      <c r="GKY5" s="137"/>
      <c r="GKZ5" s="137"/>
      <c r="GLA5" s="137"/>
      <c r="GLB5" s="137"/>
      <c r="GLC5" s="137"/>
      <c r="GLD5" s="137"/>
      <c r="GLE5" s="137"/>
      <c r="GLF5" s="137"/>
      <c r="GLG5" s="137"/>
      <c r="GLH5" s="137"/>
      <c r="GLI5" s="137"/>
      <c r="GLJ5" s="137"/>
      <c r="GLK5" s="137"/>
      <c r="GLL5" s="137"/>
      <c r="GLM5" s="137"/>
      <c r="GLN5" s="137"/>
      <c r="GLO5" s="137"/>
      <c r="GLP5" s="137"/>
      <c r="GLQ5" s="137"/>
      <c r="GLR5" s="137"/>
      <c r="GLS5" s="137"/>
      <c r="GLT5" s="137"/>
      <c r="GLU5" s="137"/>
      <c r="GLV5" s="137"/>
      <c r="GLW5" s="137"/>
      <c r="GLX5" s="137"/>
      <c r="GLY5" s="137"/>
      <c r="GLZ5" s="137"/>
      <c r="GMA5" s="137"/>
      <c r="GMB5" s="137"/>
      <c r="GMC5" s="137"/>
      <c r="GMD5" s="137"/>
      <c r="GME5" s="137"/>
      <c r="GMF5" s="137"/>
      <c r="GMG5" s="137"/>
      <c r="GMH5" s="137"/>
      <c r="GMI5" s="137"/>
      <c r="GMJ5" s="137"/>
      <c r="GMK5" s="137"/>
      <c r="GML5" s="137"/>
      <c r="GMM5" s="137"/>
      <c r="GMN5" s="137"/>
      <c r="GMO5" s="137"/>
      <c r="GMP5" s="137"/>
      <c r="GMQ5" s="137"/>
      <c r="GMR5" s="137"/>
      <c r="GMS5" s="137"/>
      <c r="GMT5" s="137"/>
      <c r="GMU5" s="137"/>
      <c r="GMV5" s="137"/>
      <c r="GMW5" s="137"/>
      <c r="GMX5" s="137"/>
      <c r="GMY5" s="137"/>
      <c r="GMZ5" s="137"/>
      <c r="GNA5" s="137"/>
      <c r="GNB5" s="137"/>
      <c r="GNC5" s="137"/>
      <c r="GND5" s="137"/>
      <c r="GNE5" s="137"/>
      <c r="GNF5" s="137"/>
      <c r="GNG5" s="137"/>
      <c r="GNH5" s="137"/>
      <c r="GNI5" s="137"/>
      <c r="GNJ5" s="137"/>
      <c r="GNK5" s="137"/>
      <c r="GNL5" s="137"/>
      <c r="GNM5" s="137"/>
      <c r="GNN5" s="137"/>
      <c r="GNO5" s="137"/>
      <c r="GNP5" s="137"/>
      <c r="GNQ5" s="137"/>
      <c r="GNR5" s="137"/>
      <c r="GNS5" s="137"/>
      <c r="GNT5" s="137"/>
      <c r="GNU5" s="137"/>
      <c r="GNV5" s="137"/>
      <c r="GNW5" s="137"/>
      <c r="GNX5" s="137"/>
      <c r="GNY5" s="137"/>
      <c r="GNZ5" s="137"/>
      <c r="GOA5" s="137"/>
      <c r="GOB5" s="137"/>
      <c r="GOC5" s="137"/>
      <c r="GOD5" s="137"/>
      <c r="GOE5" s="137"/>
      <c r="GOF5" s="137"/>
      <c r="GOG5" s="137"/>
      <c r="GOH5" s="137"/>
      <c r="GOI5" s="137"/>
      <c r="GOJ5" s="137"/>
      <c r="GOK5" s="137"/>
      <c r="GOL5" s="137"/>
      <c r="GOM5" s="137"/>
      <c r="GON5" s="137"/>
      <c r="GOO5" s="137"/>
      <c r="GOP5" s="137"/>
      <c r="GOQ5" s="137"/>
      <c r="GOR5" s="137"/>
      <c r="GOS5" s="137"/>
      <c r="GOT5" s="137"/>
      <c r="GOU5" s="137"/>
      <c r="GOV5" s="137"/>
      <c r="GOW5" s="137"/>
      <c r="GOX5" s="137"/>
      <c r="GOY5" s="137"/>
      <c r="GOZ5" s="137"/>
      <c r="GPA5" s="137"/>
      <c r="GPB5" s="137"/>
      <c r="GPC5" s="137"/>
      <c r="GPD5" s="137"/>
      <c r="GPE5" s="137"/>
      <c r="GPF5" s="137"/>
      <c r="GPG5" s="137"/>
      <c r="GPH5" s="137"/>
      <c r="GPI5" s="137"/>
      <c r="GPJ5" s="137"/>
      <c r="GPK5" s="137"/>
      <c r="GPL5" s="137"/>
      <c r="GPM5" s="137"/>
      <c r="GPN5" s="137"/>
      <c r="GPO5" s="137"/>
      <c r="GPP5" s="137"/>
      <c r="GPQ5" s="137"/>
      <c r="GPR5" s="137"/>
      <c r="GPS5" s="137"/>
      <c r="GPT5" s="137"/>
      <c r="GPU5" s="137"/>
      <c r="GPV5" s="137"/>
      <c r="GPW5" s="137"/>
      <c r="GPX5" s="137"/>
      <c r="GPY5" s="137"/>
      <c r="GPZ5" s="137"/>
      <c r="GQA5" s="137"/>
      <c r="GQB5" s="137"/>
      <c r="GQC5" s="137"/>
      <c r="GQD5" s="137"/>
      <c r="GQE5" s="137"/>
      <c r="GQF5" s="137"/>
      <c r="GQG5" s="137"/>
      <c r="GQH5" s="137"/>
      <c r="GQI5" s="137"/>
      <c r="GQJ5" s="137"/>
      <c r="GQK5" s="137"/>
      <c r="GQL5" s="137"/>
      <c r="GQM5" s="137"/>
      <c r="GQN5" s="137"/>
      <c r="GQO5" s="137"/>
      <c r="GQP5" s="137"/>
      <c r="GQQ5" s="137"/>
      <c r="GQR5" s="137"/>
      <c r="GQS5" s="137"/>
      <c r="GQT5" s="137"/>
      <c r="GQU5" s="137"/>
      <c r="GQV5" s="137"/>
      <c r="GQW5" s="137"/>
      <c r="GQX5" s="137"/>
      <c r="GQY5" s="137"/>
      <c r="GQZ5" s="137"/>
      <c r="GRA5" s="137"/>
      <c r="GRB5" s="137"/>
      <c r="GRC5" s="137"/>
      <c r="GRD5" s="137"/>
      <c r="GRE5" s="137"/>
      <c r="GRF5" s="137"/>
      <c r="GRG5" s="137"/>
      <c r="GRH5" s="137"/>
      <c r="GRI5" s="137"/>
      <c r="GRJ5" s="137"/>
      <c r="GRK5" s="137"/>
      <c r="GRL5" s="137"/>
      <c r="GRM5" s="137"/>
      <c r="GRN5" s="137"/>
      <c r="GRO5" s="137"/>
      <c r="GRP5" s="137"/>
      <c r="GRQ5" s="137"/>
      <c r="GRR5" s="137"/>
      <c r="GRS5" s="137"/>
      <c r="GRT5" s="137"/>
      <c r="GRU5" s="137"/>
      <c r="GRV5" s="137"/>
      <c r="GRW5" s="137"/>
      <c r="GRX5" s="137"/>
      <c r="GRY5" s="137"/>
      <c r="GRZ5" s="137"/>
      <c r="GSA5" s="137"/>
      <c r="GSB5" s="137"/>
      <c r="GSC5" s="137"/>
      <c r="GSD5" s="137"/>
      <c r="GSE5" s="137"/>
      <c r="GSF5" s="137"/>
      <c r="GSG5" s="137"/>
      <c r="GSH5" s="137"/>
      <c r="GSI5" s="137"/>
      <c r="GSJ5" s="137"/>
      <c r="GSK5" s="137"/>
      <c r="GSL5" s="137"/>
      <c r="GSM5" s="137"/>
      <c r="GSN5" s="137"/>
      <c r="GSO5" s="137"/>
      <c r="GSP5" s="137"/>
      <c r="GSQ5" s="137"/>
      <c r="GSR5" s="137"/>
      <c r="GSS5" s="137"/>
      <c r="GST5" s="137"/>
      <c r="GSU5" s="137"/>
      <c r="GSV5" s="137"/>
      <c r="GSW5" s="137"/>
      <c r="GSX5" s="137"/>
      <c r="GSY5" s="137"/>
      <c r="GSZ5" s="137"/>
      <c r="GTA5" s="137"/>
      <c r="GTB5" s="137"/>
      <c r="GTC5" s="137"/>
      <c r="GTD5" s="137"/>
      <c r="GTE5" s="137"/>
      <c r="GTF5" s="137"/>
      <c r="GTG5" s="137"/>
      <c r="GTH5" s="137"/>
      <c r="GTI5" s="137"/>
      <c r="GTJ5" s="137"/>
      <c r="GTK5" s="137"/>
      <c r="GTL5" s="137"/>
      <c r="GTM5" s="137"/>
      <c r="GTN5" s="137"/>
      <c r="GTO5" s="137"/>
      <c r="GTP5" s="137"/>
      <c r="GTQ5" s="137"/>
      <c r="GTR5" s="137"/>
      <c r="GTS5" s="137"/>
      <c r="GTT5" s="137"/>
      <c r="GTU5" s="137"/>
      <c r="GTV5" s="137"/>
      <c r="GTW5" s="137"/>
      <c r="GTX5" s="137"/>
      <c r="GTY5" s="137"/>
      <c r="GTZ5" s="137"/>
      <c r="GUA5" s="137"/>
      <c r="GUB5" s="137"/>
      <c r="GUC5" s="137"/>
      <c r="GUD5" s="137"/>
      <c r="GUE5" s="137"/>
      <c r="GUF5" s="137"/>
      <c r="GUG5" s="137"/>
      <c r="GUH5" s="137"/>
      <c r="GUI5" s="137"/>
      <c r="GUJ5" s="137"/>
      <c r="GUK5" s="137"/>
      <c r="GUL5" s="137"/>
      <c r="GUM5" s="137"/>
      <c r="GUN5" s="137"/>
      <c r="GUO5" s="137"/>
      <c r="GUP5" s="137"/>
      <c r="GUQ5" s="137"/>
      <c r="GUR5" s="137"/>
      <c r="GUS5" s="137"/>
      <c r="GUT5" s="137"/>
      <c r="GUU5" s="137"/>
      <c r="GUV5" s="137"/>
      <c r="GUW5" s="137"/>
      <c r="GUX5" s="137"/>
      <c r="GUY5" s="137"/>
      <c r="GUZ5" s="137"/>
      <c r="GVA5" s="137"/>
      <c r="GVB5" s="137"/>
      <c r="GVC5" s="137"/>
      <c r="GVD5" s="137"/>
      <c r="GVE5" s="137"/>
      <c r="GVF5" s="137"/>
      <c r="GVG5" s="137"/>
      <c r="GVH5" s="137"/>
      <c r="GVI5" s="137"/>
      <c r="GVJ5" s="137"/>
      <c r="GVK5" s="137"/>
      <c r="GVL5" s="137"/>
      <c r="GVM5" s="137"/>
      <c r="GVN5" s="137"/>
      <c r="GVO5" s="137"/>
      <c r="GVP5" s="137"/>
      <c r="GVQ5" s="137"/>
      <c r="GVR5" s="137"/>
      <c r="GVS5" s="137"/>
      <c r="GVT5" s="137"/>
      <c r="GVU5" s="137"/>
      <c r="GVV5" s="137"/>
      <c r="GVW5" s="137"/>
      <c r="GVX5" s="137"/>
      <c r="GVY5" s="137"/>
      <c r="GVZ5" s="137"/>
      <c r="GWA5" s="137"/>
      <c r="GWB5" s="137"/>
      <c r="GWC5" s="137"/>
      <c r="GWD5" s="137"/>
      <c r="GWE5" s="137"/>
      <c r="GWF5" s="137"/>
      <c r="GWG5" s="137"/>
      <c r="GWH5" s="137"/>
      <c r="GWI5" s="137"/>
      <c r="GWJ5" s="137"/>
      <c r="GWK5" s="137"/>
      <c r="GWL5" s="137"/>
      <c r="GWM5" s="137"/>
      <c r="GWN5" s="137"/>
      <c r="GWO5" s="137"/>
      <c r="GWP5" s="137"/>
      <c r="GWQ5" s="137"/>
      <c r="GWR5" s="137"/>
      <c r="GWS5" s="137"/>
      <c r="GWT5" s="137"/>
      <c r="GWU5" s="137"/>
      <c r="GWV5" s="137"/>
      <c r="GWW5" s="137"/>
      <c r="GWX5" s="137"/>
      <c r="GWY5" s="137"/>
      <c r="GWZ5" s="137"/>
      <c r="GXA5" s="137"/>
      <c r="GXB5" s="137"/>
      <c r="GXC5" s="137"/>
      <c r="GXD5" s="137"/>
      <c r="GXE5" s="137"/>
      <c r="GXF5" s="137"/>
      <c r="GXG5" s="137"/>
      <c r="GXH5" s="137"/>
      <c r="GXI5" s="137"/>
      <c r="GXJ5" s="137"/>
      <c r="GXK5" s="137"/>
      <c r="GXL5" s="137"/>
      <c r="GXM5" s="137"/>
      <c r="GXN5" s="137"/>
      <c r="GXO5" s="137"/>
      <c r="GXP5" s="137"/>
      <c r="GXQ5" s="137"/>
      <c r="GXR5" s="137"/>
      <c r="GXS5" s="137"/>
      <c r="GXT5" s="137"/>
      <c r="GXU5" s="137"/>
      <c r="GXV5" s="137"/>
      <c r="GXW5" s="137"/>
      <c r="GXX5" s="137"/>
      <c r="GXY5" s="137"/>
      <c r="GXZ5" s="137"/>
      <c r="GYA5" s="137"/>
      <c r="GYB5" s="137"/>
      <c r="GYC5" s="137"/>
      <c r="GYD5" s="137"/>
      <c r="GYE5" s="137"/>
      <c r="GYF5" s="137"/>
      <c r="GYG5" s="137"/>
      <c r="GYH5" s="137"/>
      <c r="GYI5" s="137"/>
      <c r="GYJ5" s="137"/>
      <c r="GYK5" s="137"/>
      <c r="GYL5" s="137"/>
      <c r="GYM5" s="137"/>
      <c r="GYN5" s="137"/>
      <c r="GYO5" s="137"/>
      <c r="GYP5" s="137"/>
      <c r="GYQ5" s="137"/>
      <c r="GYR5" s="137"/>
      <c r="GYS5" s="137"/>
      <c r="GYT5" s="137"/>
      <c r="GYU5" s="137"/>
      <c r="GYV5" s="137"/>
      <c r="GYW5" s="137"/>
      <c r="GYX5" s="137"/>
      <c r="GYY5" s="137"/>
      <c r="GYZ5" s="137"/>
      <c r="GZA5" s="137"/>
      <c r="GZB5" s="137"/>
      <c r="GZC5" s="137"/>
      <c r="GZD5" s="137"/>
      <c r="GZE5" s="137"/>
      <c r="GZF5" s="137"/>
      <c r="GZG5" s="137"/>
      <c r="GZH5" s="137"/>
      <c r="GZI5" s="137"/>
      <c r="GZJ5" s="137"/>
      <c r="GZK5" s="137"/>
      <c r="GZL5" s="137"/>
      <c r="GZM5" s="137"/>
      <c r="GZN5" s="137"/>
      <c r="GZO5" s="137"/>
      <c r="GZP5" s="137"/>
      <c r="GZQ5" s="137"/>
      <c r="GZR5" s="137"/>
      <c r="GZS5" s="137"/>
      <c r="GZT5" s="137"/>
      <c r="GZU5" s="137"/>
      <c r="GZV5" s="137"/>
      <c r="GZW5" s="137"/>
      <c r="GZX5" s="137"/>
      <c r="GZY5" s="137"/>
      <c r="GZZ5" s="137"/>
      <c r="HAA5" s="137"/>
      <c r="HAB5" s="137"/>
      <c r="HAC5" s="137"/>
      <c r="HAD5" s="137"/>
      <c r="HAE5" s="137"/>
      <c r="HAF5" s="137"/>
      <c r="HAG5" s="137"/>
      <c r="HAH5" s="137"/>
      <c r="HAI5" s="137"/>
      <c r="HAJ5" s="137"/>
      <c r="HAK5" s="137"/>
      <c r="HAL5" s="137"/>
      <c r="HAM5" s="137"/>
      <c r="HAN5" s="137"/>
      <c r="HAO5" s="137"/>
      <c r="HAP5" s="137"/>
      <c r="HAQ5" s="137"/>
      <c r="HAR5" s="137"/>
      <c r="HAS5" s="137"/>
      <c r="HAT5" s="137"/>
      <c r="HAU5" s="137"/>
      <c r="HAV5" s="137"/>
      <c r="HAW5" s="137"/>
      <c r="HAX5" s="137"/>
      <c r="HAY5" s="137"/>
      <c r="HAZ5" s="137"/>
      <c r="HBA5" s="137"/>
      <c r="HBB5" s="137"/>
      <c r="HBC5" s="137"/>
      <c r="HBD5" s="137"/>
      <c r="HBE5" s="137"/>
      <c r="HBF5" s="137"/>
      <c r="HBG5" s="137"/>
      <c r="HBH5" s="137"/>
      <c r="HBI5" s="137"/>
      <c r="HBJ5" s="137"/>
      <c r="HBK5" s="137"/>
      <c r="HBL5" s="137"/>
      <c r="HBM5" s="137"/>
      <c r="HBN5" s="137"/>
      <c r="HBO5" s="137"/>
      <c r="HBP5" s="137"/>
      <c r="HBQ5" s="137"/>
      <c r="HBR5" s="137"/>
      <c r="HBS5" s="137"/>
      <c r="HBT5" s="137"/>
      <c r="HBU5" s="137"/>
      <c r="HBV5" s="137"/>
      <c r="HBW5" s="137"/>
      <c r="HBX5" s="137"/>
      <c r="HBY5" s="137"/>
      <c r="HBZ5" s="137"/>
      <c r="HCA5" s="137"/>
      <c r="HCB5" s="137"/>
      <c r="HCC5" s="137"/>
      <c r="HCD5" s="137"/>
      <c r="HCE5" s="137"/>
      <c r="HCF5" s="137"/>
      <c r="HCG5" s="137"/>
      <c r="HCH5" s="137"/>
      <c r="HCI5" s="137"/>
      <c r="HCJ5" s="137"/>
      <c r="HCK5" s="137"/>
      <c r="HCL5" s="137"/>
      <c r="HCM5" s="137"/>
      <c r="HCN5" s="137"/>
      <c r="HCO5" s="137"/>
      <c r="HCP5" s="137"/>
      <c r="HCQ5" s="137"/>
      <c r="HCR5" s="137"/>
      <c r="HCS5" s="137"/>
      <c r="HCT5" s="137"/>
      <c r="HCU5" s="137"/>
      <c r="HCV5" s="137"/>
      <c r="HCW5" s="137"/>
      <c r="HCX5" s="137"/>
      <c r="HCY5" s="137"/>
      <c r="HCZ5" s="137"/>
      <c r="HDA5" s="137"/>
      <c r="HDB5" s="137"/>
      <c r="HDC5" s="137"/>
      <c r="HDD5" s="137"/>
      <c r="HDE5" s="137"/>
      <c r="HDF5" s="137"/>
      <c r="HDG5" s="137"/>
      <c r="HDH5" s="137"/>
      <c r="HDI5" s="137"/>
      <c r="HDJ5" s="137"/>
      <c r="HDK5" s="137"/>
      <c r="HDL5" s="137"/>
      <c r="HDM5" s="137"/>
      <c r="HDN5" s="137"/>
      <c r="HDO5" s="137"/>
      <c r="HDP5" s="137"/>
      <c r="HDQ5" s="137"/>
      <c r="HDR5" s="137"/>
      <c r="HDS5" s="137"/>
      <c r="HDT5" s="137"/>
      <c r="HDU5" s="137"/>
      <c r="HDV5" s="137"/>
      <c r="HDW5" s="137"/>
      <c r="HDX5" s="137"/>
      <c r="HDY5" s="137"/>
      <c r="HDZ5" s="137"/>
      <c r="HEA5" s="137"/>
      <c r="HEB5" s="137"/>
      <c r="HEC5" s="137"/>
      <c r="HED5" s="137"/>
      <c r="HEE5" s="137"/>
      <c r="HEF5" s="137"/>
      <c r="HEG5" s="137"/>
      <c r="HEH5" s="137"/>
      <c r="HEI5" s="137"/>
      <c r="HEJ5" s="137"/>
      <c r="HEK5" s="137"/>
      <c r="HEL5" s="137"/>
      <c r="HEM5" s="137"/>
      <c r="HEN5" s="137"/>
      <c r="HEO5" s="137"/>
      <c r="HEP5" s="137"/>
      <c r="HEQ5" s="137"/>
      <c r="HER5" s="137"/>
      <c r="HES5" s="137"/>
      <c r="HET5" s="137"/>
      <c r="HEU5" s="137"/>
      <c r="HEV5" s="137"/>
      <c r="HEW5" s="137"/>
      <c r="HEX5" s="137"/>
      <c r="HEY5" s="137"/>
      <c r="HEZ5" s="137"/>
      <c r="HFA5" s="137"/>
      <c r="HFB5" s="137"/>
      <c r="HFC5" s="137"/>
      <c r="HFD5" s="137"/>
      <c r="HFE5" s="137"/>
      <c r="HFF5" s="137"/>
      <c r="HFG5" s="137"/>
      <c r="HFH5" s="137"/>
      <c r="HFI5" s="137"/>
      <c r="HFJ5" s="137"/>
      <c r="HFK5" s="137"/>
      <c r="HFL5" s="137"/>
      <c r="HFM5" s="137"/>
      <c r="HFN5" s="137"/>
      <c r="HFO5" s="137"/>
      <c r="HFP5" s="137"/>
      <c r="HFQ5" s="137"/>
      <c r="HFR5" s="137"/>
      <c r="HFS5" s="137"/>
      <c r="HFT5" s="137"/>
      <c r="HFU5" s="137"/>
      <c r="HFV5" s="137"/>
      <c r="HFW5" s="137"/>
      <c r="HFX5" s="137"/>
      <c r="HFY5" s="137"/>
      <c r="HFZ5" s="137"/>
      <c r="HGA5" s="137"/>
      <c r="HGB5" s="137"/>
      <c r="HGC5" s="137"/>
      <c r="HGD5" s="137"/>
      <c r="HGE5" s="137"/>
      <c r="HGF5" s="137"/>
      <c r="HGG5" s="137"/>
      <c r="HGH5" s="137"/>
      <c r="HGI5" s="137"/>
      <c r="HGJ5" s="137"/>
      <c r="HGK5" s="137"/>
      <c r="HGL5" s="137"/>
      <c r="HGM5" s="137"/>
      <c r="HGN5" s="137"/>
      <c r="HGO5" s="137"/>
      <c r="HGP5" s="137"/>
      <c r="HGQ5" s="137"/>
      <c r="HGR5" s="137"/>
      <c r="HGS5" s="137"/>
      <c r="HGT5" s="137"/>
      <c r="HGU5" s="137"/>
      <c r="HGV5" s="137"/>
      <c r="HGW5" s="137"/>
      <c r="HGX5" s="137"/>
      <c r="HGY5" s="137"/>
      <c r="HGZ5" s="137"/>
      <c r="HHA5" s="137"/>
      <c r="HHB5" s="137"/>
      <c r="HHC5" s="137"/>
      <c r="HHD5" s="137"/>
      <c r="HHE5" s="137"/>
      <c r="HHF5" s="137"/>
      <c r="HHG5" s="137"/>
      <c r="HHH5" s="137"/>
      <c r="HHI5" s="137"/>
      <c r="HHJ5" s="137"/>
      <c r="HHK5" s="137"/>
      <c r="HHL5" s="137"/>
      <c r="HHM5" s="137"/>
      <c r="HHN5" s="137"/>
      <c r="HHO5" s="137"/>
      <c r="HHP5" s="137"/>
      <c r="HHQ5" s="137"/>
      <c r="HHR5" s="137"/>
      <c r="HHS5" s="137"/>
      <c r="HHT5" s="137"/>
      <c r="HHU5" s="137"/>
      <c r="HHV5" s="137"/>
      <c r="HHW5" s="137"/>
      <c r="HHX5" s="137"/>
      <c r="HHY5" s="137"/>
      <c r="HHZ5" s="137"/>
      <c r="HIA5" s="137"/>
      <c r="HIB5" s="137"/>
      <c r="HIC5" s="137"/>
      <c r="HID5" s="137"/>
      <c r="HIE5" s="137"/>
      <c r="HIF5" s="137"/>
      <c r="HIG5" s="137"/>
      <c r="HIH5" s="137"/>
      <c r="HII5" s="137"/>
      <c r="HIJ5" s="137"/>
      <c r="HIK5" s="137"/>
      <c r="HIL5" s="137"/>
      <c r="HIM5" s="137"/>
      <c r="HIN5" s="137"/>
      <c r="HIO5" s="137"/>
      <c r="HIP5" s="137"/>
      <c r="HIQ5" s="137"/>
      <c r="HIR5" s="137"/>
      <c r="HIS5" s="137"/>
      <c r="HIT5" s="137"/>
      <c r="HIU5" s="137"/>
      <c r="HIV5" s="137"/>
      <c r="HIW5" s="137"/>
      <c r="HIX5" s="137"/>
      <c r="HIY5" s="137"/>
      <c r="HIZ5" s="137"/>
      <c r="HJA5" s="137"/>
      <c r="HJB5" s="137"/>
      <c r="HJC5" s="137"/>
      <c r="HJD5" s="137"/>
      <c r="HJE5" s="137"/>
      <c r="HJF5" s="137"/>
      <c r="HJG5" s="137"/>
      <c r="HJH5" s="137"/>
      <c r="HJI5" s="137"/>
      <c r="HJJ5" s="137"/>
      <c r="HJK5" s="137"/>
      <c r="HJL5" s="137"/>
      <c r="HJM5" s="137"/>
      <c r="HJN5" s="137"/>
      <c r="HJO5" s="137"/>
      <c r="HJP5" s="137"/>
      <c r="HJQ5" s="137"/>
      <c r="HJR5" s="137"/>
      <c r="HJS5" s="137"/>
      <c r="HJT5" s="137"/>
      <c r="HJU5" s="137"/>
      <c r="HJV5" s="137"/>
      <c r="HJW5" s="137"/>
      <c r="HJX5" s="137"/>
      <c r="HJY5" s="137"/>
      <c r="HJZ5" s="137"/>
      <c r="HKA5" s="137"/>
      <c r="HKB5" s="137"/>
      <c r="HKC5" s="137"/>
      <c r="HKD5" s="137"/>
      <c r="HKE5" s="137"/>
      <c r="HKF5" s="137"/>
      <c r="HKG5" s="137"/>
      <c r="HKH5" s="137"/>
      <c r="HKI5" s="137"/>
      <c r="HKJ5" s="137"/>
      <c r="HKK5" s="137"/>
      <c r="HKL5" s="137"/>
      <c r="HKM5" s="137"/>
      <c r="HKN5" s="137"/>
      <c r="HKO5" s="137"/>
      <c r="HKP5" s="137"/>
      <c r="HKQ5" s="137"/>
      <c r="HKR5" s="137"/>
      <c r="HKS5" s="137"/>
      <c r="HKT5" s="137"/>
      <c r="HKU5" s="137"/>
      <c r="HKV5" s="137"/>
      <c r="HKW5" s="137"/>
      <c r="HKX5" s="137"/>
      <c r="HKY5" s="137"/>
      <c r="HKZ5" s="137"/>
      <c r="HLA5" s="137"/>
      <c r="HLB5" s="137"/>
      <c r="HLC5" s="137"/>
      <c r="HLD5" s="137"/>
      <c r="HLE5" s="137"/>
      <c r="HLF5" s="137"/>
      <c r="HLG5" s="137"/>
      <c r="HLH5" s="137"/>
      <c r="HLI5" s="137"/>
      <c r="HLJ5" s="137"/>
      <c r="HLK5" s="137"/>
      <c r="HLL5" s="137"/>
      <c r="HLM5" s="137"/>
      <c r="HLN5" s="137"/>
      <c r="HLO5" s="137"/>
      <c r="HLP5" s="137"/>
      <c r="HLQ5" s="137"/>
      <c r="HLR5" s="137"/>
      <c r="HLS5" s="137"/>
      <c r="HLT5" s="137"/>
      <c r="HLU5" s="137"/>
      <c r="HLV5" s="137"/>
      <c r="HLW5" s="137"/>
      <c r="HLX5" s="137"/>
      <c r="HLY5" s="137"/>
      <c r="HLZ5" s="137"/>
      <c r="HMA5" s="137"/>
      <c r="HMB5" s="137"/>
      <c r="HMC5" s="137"/>
      <c r="HMD5" s="137"/>
      <c r="HME5" s="137"/>
      <c r="HMF5" s="137"/>
      <c r="HMG5" s="137"/>
      <c r="HMH5" s="137"/>
      <c r="HMI5" s="137"/>
      <c r="HMJ5" s="137"/>
      <c r="HMK5" s="137"/>
      <c r="HML5" s="137"/>
      <c r="HMM5" s="137"/>
      <c r="HMN5" s="137"/>
      <c r="HMO5" s="137"/>
      <c r="HMP5" s="137"/>
      <c r="HMQ5" s="137"/>
      <c r="HMR5" s="137"/>
      <c r="HMS5" s="137"/>
      <c r="HMT5" s="137"/>
      <c r="HMU5" s="137"/>
      <c r="HMV5" s="137"/>
      <c r="HMW5" s="137"/>
      <c r="HMX5" s="137"/>
      <c r="HMY5" s="137"/>
      <c r="HMZ5" s="137"/>
      <c r="HNA5" s="137"/>
      <c r="HNB5" s="137"/>
      <c r="HNC5" s="137"/>
      <c r="HND5" s="137"/>
      <c r="HNE5" s="137"/>
      <c r="HNF5" s="137"/>
      <c r="HNG5" s="137"/>
      <c r="HNH5" s="137"/>
      <c r="HNI5" s="137"/>
      <c r="HNJ5" s="137"/>
      <c r="HNK5" s="137"/>
      <c r="HNL5" s="137"/>
      <c r="HNM5" s="137"/>
      <c r="HNN5" s="137"/>
      <c r="HNO5" s="137"/>
      <c r="HNP5" s="137"/>
      <c r="HNQ5" s="137"/>
      <c r="HNR5" s="137"/>
      <c r="HNS5" s="137"/>
      <c r="HNT5" s="137"/>
      <c r="HNU5" s="137"/>
      <c r="HNV5" s="137"/>
      <c r="HNW5" s="137"/>
      <c r="HNX5" s="137"/>
      <c r="HNY5" s="137"/>
      <c r="HNZ5" s="137"/>
      <c r="HOA5" s="137"/>
      <c r="HOB5" s="137"/>
      <c r="HOC5" s="137"/>
      <c r="HOD5" s="137"/>
      <c r="HOE5" s="137"/>
      <c r="HOF5" s="137"/>
      <c r="HOG5" s="137"/>
      <c r="HOH5" s="137"/>
      <c r="HOI5" s="137"/>
      <c r="HOJ5" s="137"/>
      <c r="HOK5" s="137"/>
      <c r="HOL5" s="137"/>
      <c r="HOM5" s="137"/>
      <c r="HON5" s="137"/>
      <c r="HOO5" s="137"/>
      <c r="HOP5" s="137"/>
      <c r="HOQ5" s="137"/>
      <c r="HOR5" s="137"/>
      <c r="HOS5" s="137"/>
      <c r="HOT5" s="137"/>
      <c r="HOU5" s="137"/>
      <c r="HOV5" s="137"/>
      <c r="HOW5" s="137"/>
      <c r="HOX5" s="137"/>
      <c r="HOY5" s="137"/>
      <c r="HOZ5" s="137"/>
      <c r="HPA5" s="137"/>
      <c r="HPB5" s="137"/>
      <c r="HPC5" s="137"/>
      <c r="HPD5" s="137"/>
      <c r="HPE5" s="137"/>
      <c r="HPF5" s="137"/>
      <c r="HPG5" s="137"/>
      <c r="HPH5" s="137"/>
      <c r="HPI5" s="137"/>
      <c r="HPJ5" s="137"/>
      <c r="HPK5" s="137"/>
      <c r="HPL5" s="137"/>
      <c r="HPM5" s="137"/>
      <c r="HPN5" s="137"/>
      <c r="HPO5" s="137"/>
      <c r="HPP5" s="137"/>
      <c r="HPQ5" s="137"/>
      <c r="HPR5" s="137"/>
      <c r="HPS5" s="137"/>
      <c r="HPT5" s="137"/>
      <c r="HPU5" s="137"/>
      <c r="HPV5" s="137"/>
      <c r="HPW5" s="137"/>
      <c r="HPX5" s="137"/>
      <c r="HPY5" s="137"/>
      <c r="HPZ5" s="137"/>
      <c r="HQA5" s="137"/>
      <c r="HQB5" s="137"/>
      <c r="HQC5" s="137"/>
      <c r="HQD5" s="137"/>
      <c r="HQE5" s="137"/>
      <c r="HQF5" s="137"/>
      <c r="HQG5" s="137"/>
      <c r="HQH5" s="137"/>
      <c r="HQI5" s="137"/>
      <c r="HQJ5" s="137"/>
      <c r="HQK5" s="137"/>
      <c r="HQL5" s="137"/>
      <c r="HQM5" s="137"/>
      <c r="HQN5" s="137"/>
      <c r="HQO5" s="137"/>
      <c r="HQP5" s="137"/>
      <c r="HQQ5" s="137"/>
      <c r="HQR5" s="137"/>
      <c r="HQS5" s="137"/>
      <c r="HQT5" s="137"/>
      <c r="HQU5" s="137"/>
      <c r="HQV5" s="137"/>
      <c r="HQW5" s="137"/>
      <c r="HQX5" s="137"/>
      <c r="HQY5" s="137"/>
      <c r="HQZ5" s="137"/>
      <c r="HRA5" s="137"/>
      <c r="HRB5" s="137"/>
      <c r="HRC5" s="137"/>
      <c r="HRD5" s="137"/>
      <c r="HRE5" s="137"/>
      <c r="HRF5" s="137"/>
      <c r="HRG5" s="137"/>
      <c r="HRH5" s="137"/>
      <c r="HRI5" s="137"/>
      <c r="HRJ5" s="137"/>
      <c r="HRK5" s="137"/>
      <c r="HRL5" s="137"/>
      <c r="HRM5" s="137"/>
      <c r="HRN5" s="137"/>
      <c r="HRO5" s="137"/>
      <c r="HRP5" s="137"/>
      <c r="HRQ5" s="137"/>
      <c r="HRR5" s="137"/>
      <c r="HRS5" s="137"/>
      <c r="HRT5" s="137"/>
      <c r="HRU5" s="137"/>
      <c r="HRV5" s="137"/>
      <c r="HRW5" s="137"/>
      <c r="HRX5" s="137"/>
      <c r="HRY5" s="137"/>
      <c r="HRZ5" s="137"/>
      <c r="HSA5" s="137"/>
      <c r="HSB5" s="137"/>
      <c r="HSC5" s="137"/>
      <c r="HSD5" s="137"/>
      <c r="HSE5" s="137"/>
      <c r="HSF5" s="137"/>
      <c r="HSG5" s="137"/>
      <c r="HSH5" s="137"/>
      <c r="HSI5" s="137"/>
      <c r="HSJ5" s="137"/>
      <c r="HSK5" s="137"/>
      <c r="HSL5" s="137"/>
      <c r="HSM5" s="137"/>
      <c r="HSN5" s="137"/>
      <c r="HSO5" s="137"/>
      <c r="HSP5" s="137"/>
      <c r="HSQ5" s="137"/>
      <c r="HSR5" s="137"/>
      <c r="HSS5" s="137"/>
      <c r="HST5" s="137"/>
      <c r="HSU5" s="137"/>
      <c r="HSV5" s="137"/>
      <c r="HSW5" s="137"/>
      <c r="HSX5" s="137"/>
      <c r="HSY5" s="137"/>
      <c r="HSZ5" s="137"/>
      <c r="HTA5" s="137"/>
      <c r="HTB5" s="137"/>
      <c r="HTC5" s="137"/>
      <c r="HTD5" s="137"/>
      <c r="HTE5" s="137"/>
      <c r="HTF5" s="137"/>
      <c r="HTG5" s="137"/>
      <c r="HTH5" s="137"/>
      <c r="HTI5" s="137"/>
      <c r="HTJ5" s="137"/>
      <c r="HTK5" s="137"/>
      <c r="HTL5" s="137"/>
      <c r="HTM5" s="137"/>
      <c r="HTN5" s="137"/>
      <c r="HTO5" s="137"/>
      <c r="HTP5" s="137"/>
      <c r="HTQ5" s="137"/>
      <c r="HTR5" s="137"/>
      <c r="HTS5" s="137"/>
      <c r="HTT5" s="137"/>
      <c r="HTU5" s="137"/>
      <c r="HTV5" s="137"/>
      <c r="HTW5" s="137"/>
      <c r="HTX5" s="137"/>
      <c r="HTY5" s="137"/>
      <c r="HTZ5" s="137"/>
      <c r="HUA5" s="137"/>
      <c r="HUB5" s="137"/>
      <c r="HUC5" s="137"/>
      <c r="HUD5" s="137"/>
      <c r="HUE5" s="137"/>
      <c r="HUF5" s="137"/>
      <c r="HUG5" s="137"/>
      <c r="HUH5" s="137"/>
      <c r="HUI5" s="137"/>
      <c r="HUJ5" s="137"/>
      <c r="HUK5" s="137"/>
      <c r="HUL5" s="137"/>
      <c r="HUM5" s="137"/>
      <c r="HUN5" s="137"/>
      <c r="HUO5" s="137"/>
      <c r="HUP5" s="137"/>
      <c r="HUQ5" s="137"/>
      <c r="HUR5" s="137"/>
      <c r="HUS5" s="137"/>
      <c r="HUT5" s="137"/>
      <c r="HUU5" s="137"/>
      <c r="HUV5" s="137"/>
      <c r="HUW5" s="137"/>
      <c r="HUX5" s="137"/>
      <c r="HUY5" s="137"/>
      <c r="HUZ5" s="137"/>
      <c r="HVA5" s="137"/>
      <c r="HVB5" s="137"/>
      <c r="HVC5" s="137"/>
      <c r="HVD5" s="137"/>
      <c r="HVE5" s="137"/>
      <c r="HVF5" s="137"/>
      <c r="HVG5" s="137"/>
      <c r="HVH5" s="137"/>
      <c r="HVI5" s="137"/>
      <c r="HVJ5" s="137"/>
      <c r="HVK5" s="137"/>
      <c r="HVL5" s="137"/>
      <c r="HVM5" s="137"/>
      <c r="HVN5" s="137"/>
      <c r="HVO5" s="137"/>
      <c r="HVP5" s="137"/>
      <c r="HVQ5" s="137"/>
      <c r="HVR5" s="137"/>
      <c r="HVS5" s="137"/>
      <c r="HVT5" s="137"/>
      <c r="HVU5" s="137"/>
      <c r="HVV5" s="137"/>
      <c r="HVW5" s="137"/>
      <c r="HVX5" s="137"/>
      <c r="HVY5" s="137"/>
      <c r="HVZ5" s="137"/>
      <c r="HWA5" s="137"/>
      <c r="HWB5" s="137"/>
      <c r="HWC5" s="137"/>
      <c r="HWD5" s="137"/>
      <c r="HWE5" s="137"/>
      <c r="HWF5" s="137"/>
      <c r="HWG5" s="137"/>
      <c r="HWH5" s="137"/>
      <c r="HWI5" s="137"/>
      <c r="HWJ5" s="137"/>
      <c r="HWK5" s="137"/>
      <c r="HWL5" s="137"/>
      <c r="HWM5" s="137"/>
      <c r="HWN5" s="137"/>
      <c r="HWO5" s="137"/>
      <c r="HWP5" s="137"/>
      <c r="HWQ5" s="137"/>
      <c r="HWR5" s="137"/>
      <c r="HWS5" s="137"/>
      <c r="HWT5" s="137"/>
      <c r="HWU5" s="137"/>
      <c r="HWV5" s="137"/>
      <c r="HWW5" s="137"/>
      <c r="HWX5" s="137"/>
      <c r="HWY5" s="137"/>
      <c r="HWZ5" s="137"/>
      <c r="HXA5" s="137"/>
      <c r="HXB5" s="137"/>
      <c r="HXC5" s="137"/>
      <c r="HXD5" s="137"/>
      <c r="HXE5" s="137"/>
      <c r="HXF5" s="137"/>
      <c r="HXG5" s="137"/>
      <c r="HXH5" s="137"/>
      <c r="HXI5" s="137"/>
      <c r="HXJ5" s="137"/>
      <c r="HXK5" s="137"/>
      <c r="HXL5" s="137"/>
      <c r="HXM5" s="137"/>
      <c r="HXN5" s="137"/>
      <c r="HXO5" s="137"/>
      <c r="HXP5" s="137"/>
      <c r="HXQ5" s="137"/>
      <c r="HXR5" s="137"/>
      <c r="HXS5" s="137"/>
      <c r="HXT5" s="137"/>
      <c r="HXU5" s="137"/>
      <c r="HXV5" s="137"/>
      <c r="HXW5" s="137"/>
      <c r="HXX5" s="137"/>
      <c r="HXY5" s="137"/>
      <c r="HXZ5" s="137"/>
      <c r="HYA5" s="137"/>
      <c r="HYB5" s="137"/>
      <c r="HYC5" s="137"/>
      <c r="HYD5" s="137"/>
      <c r="HYE5" s="137"/>
      <c r="HYF5" s="137"/>
      <c r="HYG5" s="137"/>
      <c r="HYH5" s="137"/>
      <c r="HYI5" s="137"/>
      <c r="HYJ5" s="137"/>
      <c r="HYK5" s="137"/>
      <c r="HYL5" s="137"/>
      <c r="HYM5" s="137"/>
      <c r="HYN5" s="137"/>
      <c r="HYO5" s="137"/>
      <c r="HYP5" s="137"/>
      <c r="HYQ5" s="137"/>
      <c r="HYR5" s="137"/>
      <c r="HYS5" s="137"/>
      <c r="HYT5" s="137"/>
      <c r="HYU5" s="137"/>
      <c r="HYV5" s="137"/>
      <c r="HYW5" s="137"/>
      <c r="HYX5" s="137"/>
      <c r="HYY5" s="137"/>
      <c r="HYZ5" s="137"/>
      <c r="HZA5" s="137"/>
      <c r="HZB5" s="137"/>
      <c r="HZC5" s="137"/>
      <c r="HZD5" s="137"/>
      <c r="HZE5" s="137"/>
      <c r="HZF5" s="137"/>
      <c r="HZG5" s="137"/>
      <c r="HZH5" s="137"/>
      <c r="HZI5" s="137"/>
      <c r="HZJ5" s="137"/>
      <c r="HZK5" s="137"/>
      <c r="HZL5" s="137"/>
      <c r="HZM5" s="137"/>
      <c r="HZN5" s="137"/>
      <c r="HZO5" s="137"/>
      <c r="HZP5" s="137"/>
      <c r="HZQ5" s="137"/>
      <c r="HZR5" s="137"/>
      <c r="HZS5" s="137"/>
      <c r="HZT5" s="137"/>
      <c r="HZU5" s="137"/>
      <c r="HZV5" s="137"/>
      <c r="HZW5" s="137"/>
      <c r="HZX5" s="137"/>
      <c r="HZY5" s="137"/>
      <c r="HZZ5" s="137"/>
      <c r="IAA5" s="137"/>
      <c r="IAB5" s="137"/>
      <c r="IAC5" s="137"/>
      <c r="IAD5" s="137"/>
      <c r="IAE5" s="137"/>
      <c r="IAF5" s="137"/>
      <c r="IAG5" s="137"/>
      <c r="IAH5" s="137"/>
      <c r="IAI5" s="137"/>
      <c r="IAJ5" s="137"/>
      <c r="IAK5" s="137"/>
      <c r="IAL5" s="137"/>
      <c r="IAM5" s="137"/>
      <c r="IAN5" s="137"/>
      <c r="IAO5" s="137"/>
      <c r="IAP5" s="137"/>
      <c r="IAQ5" s="137"/>
      <c r="IAR5" s="137"/>
      <c r="IAS5" s="137"/>
      <c r="IAT5" s="137"/>
      <c r="IAU5" s="137"/>
      <c r="IAV5" s="137"/>
      <c r="IAW5" s="137"/>
      <c r="IAX5" s="137"/>
      <c r="IAY5" s="137"/>
      <c r="IAZ5" s="137"/>
      <c r="IBA5" s="137"/>
      <c r="IBB5" s="137"/>
      <c r="IBC5" s="137"/>
      <c r="IBD5" s="137"/>
      <c r="IBE5" s="137"/>
      <c r="IBF5" s="137"/>
      <c r="IBG5" s="137"/>
      <c r="IBH5" s="137"/>
      <c r="IBI5" s="137"/>
      <c r="IBJ5" s="137"/>
      <c r="IBK5" s="137"/>
      <c r="IBL5" s="137"/>
      <c r="IBM5" s="137"/>
      <c r="IBN5" s="137"/>
      <c r="IBO5" s="137"/>
      <c r="IBP5" s="137"/>
      <c r="IBQ5" s="137"/>
      <c r="IBR5" s="137"/>
      <c r="IBS5" s="137"/>
      <c r="IBT5" s="137"/>
      <c r="IBU5" s="137"/>
      <c r="IBV5" s="137"/>
      <c r="IBW5" s="137"/>
      <c r="IBX5" s="137"/>
      <c r="IBY5" s="137"/>
      <c r="IBZ5" s="137"/>
      <c r="ICA5" s="137"/>
      <c r="ICB5" s="137"/>
      <c r="ICC5" s="137"/>
      <c r="ICD5" s="137"/>
      <c r="ICE5" s="137"/>
      <c r="ICF5" s="137"/>
      <c r="ICG5" s="137"/>
      <c r="ICH5" s="137"/>
      <c r="ICI5" s="137"/>
      <c r="ICJ5" s="137"/>
      <c r="ICK5" s="137"/>
      <c r="ICL5" s="137"/>
      <c r="ICM5" s="137"/>
      <c r="ICN5" s="137"/>
      <c r="ICO5" s="137"/>
      <c r="ICP5" s="137"/>
      <c r="ICQ5" s="137"/>
      <c r="ICR5" s="137"/>
      <c r="ICS5" s="137"/>
      <c r="ICT5" s="137"/>
      <c r="ICU5" s="137"/>
      <c r="ICV5" s="137"/>
      <c r="ICW5" s="137"/>
      <c r="ICX5" s="137"/>
      <c r="ICY5" s="137"/>
      <c r="ICZ5" s="137"/>
      <c r="IDA5" s="137"/>
      <c r="IDB5" s="137"/>
      <c r="IDC5" s="137"/>
      <c r="IDD5" s="137"/>
      <c r="IDE5" s="137"/>
      <c r="IDF5" s="137"/>
      <c r="IDG5" s="137"/>
      <c r="IDH5" s="137"/>
      <c r="IDI5" s="137"/>
      <c r="IDJ5" s="137"/>
      <c r="IDK5" s="137"/>
      <c r="IDL5" s="137"/>
      <c r="IDM5" s="137"/>
      <c r="IDN5" s="137"/>
      <c r="IDO5" s="137"/>
      <c r="IDP5" s="137"/>
      <c r="IDQ5" s="137"/>
      <c r="IDR5" s="137"/>
      <c r="IDS5" s="137"/>
      <c r="IDT5" s="137"/>
      <c r="IDU5" s="137"/>
      <c r="IDV5" s="137"/>
      <c r="IDW5" s="137"/>
      <c r="IDX5" s="137"/>
      <c r="IDY5" s="137"/>
      <c r="IDZ5" s="137"/>
      <c r="IEA5" s="137"/>
      <c r="IEB5" s="137"/>
      <c r="IEC5" s="137"/>
      <c r="IED5" s="137"/>
      <c r="IEE5" s="137"/>
      <c r="IEF5" s="137"/>
      <c r="IEG5" s="137"/>
      <c r="IEH5" s="137"/>
      <c r="IEI5" s="137"/>
      <c r="IEJ5" s="137"/>
      <c r="IEK5" s="137"/>
      <c r="IEL5" s="137"/>
      <c r="IEM5" s="137"/>
      <c r="IEN5" s="137"/>
      <c r="IEO5" s="137"/>
      <c r="IEP5" s="137"/>
      <c r="IEQ5" s="137"/>
      <c r="IER5" s="137"/>
      <c r="IES5" s="137"/>
      <c r="IET5" s="137"/>
      <c r="IEU5" s="137"/>
      <c r="IEV5" s="137"/>
      <c r="IEW5" s="137"/>
      <c r="IEX5" s="137"/>
      <c r="IEY5" s="137"/>
      <c r="IEZ5" s="137"/>
      <c r="IFA5" s="137"/>
      <c r="IFB5" s="137"/>
      <c r="IFC5" s="137"/>
      <c r="IFD5" s="137"/>
      <c r="IFE5" s="137"/>
      <c r="IFF5" s="137"/>
      <c r="IFG5" s="137"/>
      <c r="IFH5" s="137"/>
      <c r="IFI5" s="137"/>
      <c r="IFJ5" s="137"/>
      <c r="IFK5" s="137"/>
      <c r="IFL5" s="137"/>
      <c r="IFM5" s="137"/>
      <c r="IFN5" s="137"/>
      <c r="IFO5" s="137"/>
      <c r="IFP5" s="137"/>
      <c r="IFQ5" s="137"/>
      <c r="IFR5" s="137"/>
      <c r="IFS5" s="137"/>
      <c r="IFT5" s="137"/>
      <c r="IFU5" s="137"/>
      <c r="IFV5" s="137"/>
      <c r="IFW5" s="137"/>
      <c r="IFX5" s="137"/>
      <c r="IFY5" s="137"/>
      <c r="IFZ5" s="137"/>
      <c r="IGA5" s="137"/>
      <c r="IGB5" s="137"/>
      <c r="IGC5" s="137"/>
      <c r="IGD5" s="137"/>
      <c r="IGE5" s="137"/>
      <c r="IGF5" s="137"/>
      <c r="IGG5" s="137"/>
      <c r="IGH5" s="137"/>
      <c r="IGI5" s="137"/>
      <c r="IGJ5" s="137"/>
      <c r="IGK5" s="137"/>
      <c r="IGL5" s="137"/>
      <c r="IGM5" s="137"/>
      <c r="IGN5" s="137"/>
      <c r="IGO5" s="137"/>
      <c r="IGP5" s="137"/>
      <c r="IGQ5" s="137"/>
      <c r="IGR5" s="137"/>
      <c r="IGS5" s="137"/>
      <c r="IGT5" s="137"/>
      <c r="IGU5" s="137"/>
      <c r="IGV5" s="137"/>
      <c r="IGW5" s="137"/>
      <c r="IGX5" s="137"/>
      <c r="IGY5" s="137"/>
      <c r="IGZ5" s="137"/>
      <c r="IHA5" s="137"/>
      <c r="IHB5" s="137"/>
      <c r="IHC5" s="137"/>
      <c r="IHD5" s="137"/>
      <c r="IHE5" s="137"/>
      <c r="IHF5" s="137"/>
      <c r="IHG5" s="137"/>
      <c r="IHH5" s="137"/>
      <c r="IHI5" s="137"/>
      <c r="IHJ5" s="137"/>
      <c r="IHK5" s="137"/>
      <c r="IHL5" s="137"/>
      <c r="IHM5" s="137"/>
      <c r="IHN5" s="137"/>
      <c r="IHO5" s="137"/>
      <c r="IHP5" s="137"/>
      <c r="IHQ5" s="137"/>
      <c r="IHR5" s="137"/>
      <c r="IHS5" s="137"/>
      <c r="IHT5" s="137"/>
      <c r="IHU5" s="137"/>
      <c r="IHV5" s="137"/>
      <c r="IHW5" s="137"/>
      <c r="IHX5" s="137"/>
      <c r="IHY5" s="137"/>
      <c r="IHZ5" s="137"/>
      <c r="IIA5" s="137"/>
      <c r="IIB5" s="137"/>
      <c r="IIC5" s="137"/>
      <c r="IID5" s="137"/>
      <c r="IIE5" s="137"/>
      <c r="IIF5" s="137"/>
      <c r="IIG5" s="137"/>
      <c r="IIH5" s="137"/>
      <c r="III5" s="137"/>
      <c r="IIJ5" s="137"/>
      <c r="IIK5" s="137"/>
      <c r="IIL5" s="137"/>
      <c r="IIM5" s="137"/>
      <c r="IIN5" s="137"/>
      <c r="IIO5" s="137"/>
      <c r="IIP5" s="137"/>
      <c r="IIQ5" s="137"/>
      <c r="IIR5" s="137"/>
      <c r="IIS5" s="137"/>
      <c r="IIT5" s="137"/>
      <c r="IIU5" s="137"/>
      <c r="IIV5" s="137"/>
      <c r="IIW5" s="137"/>
      <c r="IIX5" s="137"/>
      <c r="IIY5" s="137"/>
      <c r="IIZ5" s="137"/>
      <c r="IJA5" s="137"/>
      <c r="IJB5" s="137"/>
      <c r="IJC5" s="137"/>
      <c r="IJD5" s="137"/>
      <c r="IJE5" s="137"/>
      <c r="IJF5" s="137"/>
      <c r="IJG5" s="137"/>
      <c r="IJH5" s="137"/>
      <c r="IJI5" s="137"/>
      <c r="IJJ5" s="137"/>
      <c r="IJK5" s="137"/>
      <c r="IJL5" s="137"/>
      <c r="IJM5" s="137"/>
      <c r="IJN5" s="137"/>
      <c r="IJO5" s="137"/>
      <c r="IJP5" s="137"/>
      <c r="IJQ5" s="137"/>
      <c r="IJR5" s="137"/>
      <c r="IJS5" s="137"/>
      <c r="IJT5" s="137"/>
      <c r="IJU5" s="137"/>
      <c r="IJV5" s="137"/>
      <c r="IJW5" s="137"/>
      <c r="IJX5" s="137"/>
      <c r="IJY5" s="137"/>
      <c r="IJZ5" s="137"/>
      <c r="IKA5" s="137"/>
      <c r="IKB5" s="137"/>
      <c r="IKC5" s="137"/>
      <c r="IKD5" s="137"/>
      <c r="IKE5" s="137"/>
      <c r="IKF5" s="137"/>
      <c r="IKG5" s="137"/>
      <c r="IKH5" s="137"/>
      <c r="IKI5" s="137"/>
      <c r="IKJ5" s="137"/>
      <c r="IKK5" s="137"/>
      <c r="IKL5" s="137"/>
      <c r="IKM5" s="137"/>
      <c r="IKN5" s="137"/>
      <c r="IKO5" s="137"/>
      <c r="IKP5" s="137"/>
      <c r="IKQ5" s="137"/>
      <c r="IKR5" s="137"/>
      <c r="IKS5" s="137"/>
      <c r="IKT5" s="137"/>
      <c r="IKU5" s="137"/>
      <c r="IKV5" s="137"/>
      <c r="IKW5" s="137"/>
      <c r="IKX5" s="137"/>
      <c r="IKY5" s="137"/>
      <c r="IKZ5" s="137"/>
      <c r="ILA5" s="137"/>
      <c r="ILB5" s="137"/>
      <c r="ILC5" s="137"/>
      <c r="ILD5" s="137"/>
      <c r="ILE5" s="137"/>
      <c r="ILF5" s="137"/>
      <c r="ILG5" s="137"/>
      <c r="ILH5" s="137"/>
      <c r="ILI5" s="137"/>
      <c r="ILJ5" s="137"/>
      <c r="ILK5" s="137"/>
      <c r="ILL5" s="137"/>
      <c r="ILM5" s="137"/>
      <c r="ILN5" s="137"/>
      <c r="ILO5" s="137"/>
      <c r="ILP5" s="137"/>
      <c r="ILQ5" s="137"/>
      <c r="ILR5" s="137"/>
      <c r="ILS5" s="137"/>
      <c r="ILT5" s="137"/>
      <c r="ILU5" s="137"/>
      <c r="ILV5" s="137"/>
      <c r="ILW5" s="137"/>
      <c r="ILX5" s="137"/>
      <c r="ILY5" s="137"/>
      <c r="ILZ5" s="137"/>
      <c r="IMA5" s="137"/>
      <c r="IMB5" s="137"/>
      <c r="IMC5" s="137"/>
      <c r="IMD5" s="137"/>
      <c r="IME5" s="137"/>
      <c r="IMF5" s="137"/>
      <c r="IMG5" s="137"/>
      <c r="IMH5" s="137"/>
      <c r="IMI5" s="137"/>
      <c r="IMJ5" s="137"/>
      <c r="IMK5" s="137"/>
      <c r="IML5" s="137"/>
      <c r="IMM5" s="137"/>
      <c r="IMN5" s="137"/>
      <c r="IMO5" s="137"/>
      <c r="IMP5" s="137"/>
      <c r="IMQ5" s="137"/>
      <c r="IMR5" s="137"/>
      <c r="IMS5" s="137"/>
      <c r="IMT5" s="137"/>
      <c r="IMU5" s="137"/>
      <c r="IMV5" s="137"/>
      <c r="IMW5" s="137"/>
      <c r="IMX5" s="137"/>
      <c r="IMY5" s="137"/>
      <c r="IMZ5" s="137"/>
      <c r="INA5" s="137"/>
      <c r="INB5" s="137"/>
      <c r="INC5" s="137"/>
      <c r="IND5" s="137"/>
      <c r="INE5" s="137"/>
      <c r="INF5" s="137"/>
      <c r="ING5" s="137"/>
      <c r="INH5" s="137"/>
      <c r="INI5" s="137"/>
      <c r="INJ5" s="137"/>
      <c r="INK5" s="137"/>
      <c r="INL5" s="137"/>
      <c r="INM5" s="137"/>
      <c r="INN5" s="137"/>
      <c r="INO5" s="137"/>
      <c r="INP5" s="137"/>
      <c r="INQ5" s="137"/>
      <c r="INR5" s="137"/>
      <c r="INS5" s="137"/>
      <c r="INT5" s="137"/>
      <c r="INU5" s="137"/>
      <c r="INV5" s="137"/>
      <c r="INW5" s="137"/>
      <c r="INX5" s="137"/>
      <c r="INY5" s="137"/>
      <c r="INZ5" s="137"/>
      <c r="IOA5" s="137"/>
      <c r="IOB5" s="137"/>
      <c r="IOC5" s="137"/>
      <c r="IOD5" s="137"/>
      <c r="IOE5" s="137"/>
      <c r="IOF5" s="137"/>
      <c r="IOG5" s="137"/>
      <c r="IOH5" s="137"/>
      <c r="IOI5" s="137"/>
      <c r="IOJ5" s="137"/>
      <c r="IOK5" s="137"/>
      <c r="IOL5" s="137"/>
      <c r="IOM5" s="137"/>
      <c r="ION5" s="137"/>
      <c r="IOO5" s="137"/>
      <c r="IOP5" s="137"/>
      <c r="IOQ5" s="137"/>
      <c r="IOR5" s="137"/>
      <c r="IOS5" s="137"/>
      <c r="IOT5" s="137"/>
      <c r="IOU5" s="137"/>
      <c r="IOV5" s="137"/>
      <c r="IOW5" s="137"/>
      <c r="IOX5" s="137"/>
      <c r="IOY5" s="137"/>
      <c r="IOZ5" s="137"/>
      <c r="IPA5" s="137"/>
      <c r="IPB5" s="137"/>
      <c r="IPC5" s="137"/>
      <c r="IPD5" s="137"/>
      <c r="IPE5" s="137"/>
      <c r="IPF5" s="137"/>
      <c r="IPG5" s="137"/>
      <c r="IPH5" s="137"/>
      <c r="IPI5" s="137"/>
      <c r="IPJ5" s="137"/>
      <c r="IPK5" s="137"/>
      <c r="IPL5" s="137"/>
      <c r="IPM5" s="137"/>
      <c r="IPN5" s="137"/>
      <c r="IPO5" s="137"/>
      <c r="IPP5" s="137"/>
      <c r="IPQ5" s="137"/>
      <c r="IPR5" s="137"/>
      <c r="IPS5" s="137"/>
      <c r="IPT5" s="137"/>
      <c r="IPU5" s="137"/>
      <c r="IPV5" s="137"/>
      <c r="IPW5" s="137"/>
      <c r="IPX5" s="137"/>
      <c r="IPY5" s="137"/>
      <c r="IPZ5" s="137"/>
      <c r="IQA5" s="137"/>
      <c r="IQB5" s="137"/>
      <c r="IQC5" s="137"/>
      <c r="IQD5" s="137"/>
      <c r="IQE5" s="137"/>
      <c r="IQF5" s="137"/>
      <c r="IQG5" s="137"/>
      <c r="IQH5" s="137"/>
      <c r="IQI5" s="137"/>
      <c r="IQJ5" s="137"/>
      <c r="IQK5" s="137"/>
      <c r="IQL5" s="137"/>
      <c r="IQM5" s="137"/>
      <c r="IQN5" s="137"/>
      <c r="IQO5" s="137"/>
      <c r="IQP5" s="137"/>
      <c r="IQQ5" s="137"/>
      <c r="IQR5" s="137"/>
      <c r="IQS5" s="137"/>
      <c r="IQT5" s="137"/>
      <c r="IQU5" s="137"/>
      <c r="IQV5" s="137"/>
      <c r="IQW5" s="137"/>
      <c r="IQX5" s="137"/>
      <c r="IQY5" s="137"/>
      <c r="IQZ5" s="137"/>
      <c r="IRA5" s="137"/>
      <c r="IRB5" s="137"/>
      <c r="IRC5" s="137"/>
      <c r="IRD5" s="137"/>
      <c r="IRE5" s="137"/>
      <c r="IRF5" s="137"/>
      <c r="IRG5" s="137"/>
      <c r="IRH5" s="137"/>
      <c r="IRI5" s="137"/>
      <c r="IRJ5" s="137"/>
      <c r="IRK5" s="137"/>
      <c r="IRL5" s="137"/>
      <c r="IRM5" s="137"/>
      <c r="IRN5" s="137"/>
      <c r="IRO5" s="137"/>
      <c r="IRP5" s="137"/>
      <c r="IRQ5" s="137"/>
      <c r="IRR5" s="137"/>
      <c r="IRS5" s="137"/>
      <c r="IRT5" s="137"/>
      <c r="IRU5" s="137"/>
      <c r="IRV5" s="137"/>
      <c r="IRW5" s="137"/>
      <c r="IRX5" s="137"/>
      <c r="IRY5" s="137"/>
      <c r="IRZ5" s="137"/>
      <c r="ISA5" s="137"/>
      <c r="ISB5" s="137"/>
      <c r="ISC5" s="137"/>
      <c r="ISD5" s="137"/>
      <c r="ISE5" s="137"/>
      <c r="ISF5" s="137"/>
      <c r="ISG5" s="137"/>
      <c r="ISH5" s="137"/>
      <c r="ISI5" s="137"/>
      <c r="ISJ5" s="137"/>
      <c r="ISK5" s="137"/>
      <c r="ISL5" s="137"/>
      <c r="ISM5" s="137"/>
      <c r="ISN5" s="137"/>
      <c r="ISO5" s="137"/>
      <c r="ISP5" s="137"/>
      <c r="ISQ5" s="137"/>
      <c r="ISR5" s="137"/>
      <c r="ISS5" s="137"/>
      <c r="IST5" s="137"/>
      <c r="ISU5" s="137"/>
      <c r="ISV5" s="137"/>
      <c r="ISW5" s="137"/>
      <c r="ISX5" s="137"/>
      <c r="ISY5" s="137"/>
      <c r="ISZ5" s="137"/>
      <c r="ITA5" s="137"/>
      <c r="ITB5" s="137"/>
      <c r="ITC5" s="137"/>
      <c r="ITD5" s="137"/>
      <c r="ITE5" s="137"/>
      <c r="ITF5" s="137"/>
      <c r="ITG5" s="137"/>
      <c r="ITH5" s="137"/>
      <c r="ITI5" s="137"/>
      <c r="ITJ5" s="137"/>
      <c r="ITK5" s="137"/>
      <c r="ITL5" s="137"/>
      <c r="ITM5" s="137"/>
      <c r="ITN5" s="137"/>
      <c r="ITO5" s="137"/>
      <c r="ITP5" s="137"/>
      <c r="ITQ5" s="137"/>
      <c r="ITR5" s="137"/>
      <c r="ITS5" s="137"/>
      <c r="ITT5" s="137"/>
      <c r="ITU5" s="137"/>
      <c r="ITV5" s="137"/>
      <c r="ITW5" s="137"/>
      <c r="ITX5" s="137"/>
      <c r="ITY5" s="137"/>
      <c r="ITZ5" s="137"/>
      <c r="IUA5" s="137"/>
      <c r="IUB5" s="137"/>
      <c r="IUC5" s="137"/>
      <c r="IUD5" s="137"/>
      <c r="IUE5" s="137"/>
      <c r="IUF5" s="137"/>
      <c r="IUG5" s="137"/>
      <c r="IUH5" s="137"/>
      <c r="IUI5" s="137"/>
      <c r="IUJ5" s="137"/>
      <c r="IUK5" s="137"/>
      <c r="IUL5" s="137"/>
      <c r="IUM5" s="137"/>
      <c r="IUN5" s="137"/>
      <c r="IUO5" s="137"/>
      <c r="IUP5" s="137"/>
      <c r="IUQ5" s="137"/>
      <c r="IUR5" s="137"/>
      <c r="IUS5" s="137"/>
      <c r="IUT5" s="137"/>
      <c r="IUU5" s="137"/>
      <c r="IUV5" s="137"/>
      <c r="IUW5" s="137"/>
      <c r="IUX5" s="137"/>
      <c r="IUY5" s="137"/>
      <c r="IUZ5" s="137"/>
      <c r="IVA5" s="137"/>
      <c r="IVB5" s="137"/>
      <c r="IVC5" s="137"/>
      <c r="IVD5" s="137"/>
      <c r="IVE5" s="137"/>
      <c r="IVF5" s="137"/>
      <c r="IVG5" s="137"/>
      <c r="IVH5" s="137"/>
      <c r="IVI5" s="137"/>
      <c r="IVJ5" s="137"/>
      <c r="IVK5" s="137"/>
      <c r="IVL5" s="137"/>
      <c r="IVM5" s="137"/>
      <c r="IVN5" s="137"/>
      <c r="IVO5" s="137"/>
      <c r="IVP5" s="137"/>
      <c r="IVQ5" s="137"/>
      <c r="IVR5" s="137"/>
      <c r="IVS5" s="137"/>
      <c r="IVT5" s="137"/>
      <c r="IVU5" s="137"/>
      <c r="IVV5" s="137"/>
      <c r="IVW5" s="137"/>
      <c r="IVX5" s="137"/>
      <c r="IVY5" s="137"/>
      <c r="IVZ5" s="137"/>
      <c r="IWA5" s="137"/>
      <c r="IWB5" s="137"/>
      <c r="IWC5" s="137"/>
      <c r="IWD5" s="137"/>
      <c r="IWE5" s="137"/>
      <c r="IWF5" s="137"/>
      <c r="IWG5" s="137"/>
      <c r="IWH5" s="137"/>
      <c r="IWI5" s="137"/>
      <c r="IWJ5" s="137"/>
      <c r="IWK5" s="137"/>
      <c r="IWL5" s="137"/>
      <c r="IWM5" s="137"/>
      <c r="IWN5" s="137"/>
      <c r="IWO5" s="137"/>
      <c r="IWP5" s="137"/>
      <c r="IWQ5" s="137"/>
      <c r="IWR5" s="137"/>
      <c r="IWS5" s="137"/>
      <c r="IWT5" s="137"/>
      <c r="IWU5" s="137"/>
      <c r="IWV5" s="137"/>
      <c r="IWW5" s="137"/>
      <c r="IWX5" s="137"/>
      <c r="IWY5" s="137"/>
      <c r="IWZ5" s="137"/>
      <c r="IXA5" s="137"/>
      <c r="IXB5" s="137"/>
      <c r="IXC5" s="137"/>
      <c r="IXD5" s="137"/>
      <c r="IXE5" s="137"/>
      <c r="IXF5" s="137"/>
      <c r="IXG5" s="137"/>
      <c r="IXH5" s="137"/>
      <c r="IXI5" s="137"/>
      <c r="IXJ5" s="137"/>
      <c r="IXK5" s="137"/>
      <c r="IXL5" s="137"/>
      <c r="IXM5" s="137"/>
      <c r="IXN5" s="137"/>
      <c r="IXO5" s="137"/>
      <c r="IXP5" s="137"/>
      <c r="IXQ5" s="137"/>
      <c r="IXR5" s="137"/>
      <c r="IXS5" s="137"/>
      <c r="IXT5" s="137"/>
      <c r="IXU5" s="137"/>
      <c r="IXV5" s="137"/>
      <c r="IXW5" s="137"/>
      <c r="IXX5" s="137"/>
      <c r="IXY5" s="137"/>
      <c r="IXZ5" s="137"/>
      <c r="IYA5" s="137"/>
      <c r="IYB5" s="137"/>
      <c r="IYC5" s="137"/>
      <c r="IYD5" s="137"/>
      <c r="IYE5" s="137"/>
      <c r="IYF5" s="137"/>
      <c r="IYG5" s="137"/>
      <c r="IYH5" s="137"/>
      <c r="IYI5" s="137"/>
      <c r="IYJ5" s="137"/>
      <c r="IYK5" s="137"/>
      <c r="IYL5" s="137"/>
      <c r="IYM5" s="137"/>
      <c r="IYN5" s="137"/>
      <c r="IYO5" s="137"/>
      <c r="IYP5" s="137"/>
      <c r="IYQ5" s="137"/>
      <c r="IYR5" s="137"/>
      <c r="IYS5" s="137"/>
      <c r="IYT5" s="137"/>
      <c r="IYU5" s="137"/>
      <c r="IYV5" s="137"/>
      <c r="IYW5" s="137"/>
      <c r="IYX5" s="137"/>
      <c r="IYY5" s="137"/>
      <c r="IYZ5" s="137"/>
      <c r="IZA5" s="137"/>
      <c r="IZB5" s="137"/>
      <c r="IZC5" s="137"/>
      <c r="IZD5" s="137"/>
      <c r="IZE5" s="137"/>
      <c r="IZF5" s="137"/>
      <c r="IZG5" s="137"/>
      <c r="IZH5" s="137"/>
      <c r="IZI5" s="137"/>
      <c r="IZJ5" s="137"/>
      <c r="IZK5" s="137"/>
      <c r="IZL5" s="137"/>
      <c r="IZM5" s="137"/>
      <c r="IZN5" s="137"/>
      <c r="IZO5" s="137"/>
      <c r="IZP5" s="137"/>
      <c r="IZQ5" s="137"/>
      <c r="IZR5" s="137"/>
      <c r="IZS5" s="137"/>
      <c r="IZT5" s="137"/>
      <c r="IZU5" s="137"/>
      <c r="IZV5" s="137"/>
      <c r="IZW5" s="137"/>
      <c r="IZX5" s="137"/>
      <c r="IZY5" s="137"/>
      <c r="IZZ5" s="137"/>
      <c r="JAA5" s="137"/>
      <c r="JAB5" s="137"/>
      <c r="JAC5" s="137"/>
      <c r="JAD5" s="137"/>
      <c r="JAE5" s="137"/>
      <c r="JAF5" s="137"/>
      <c r="JAG5" s="137"/>
      <c r="JAH5" s="137"/>
      <c r="JAI5" s="137"/>
      <c r="JAJ5" s="137"/>
      <c r="JAK5" s="137"/>
      <c r="JAL5" s="137"/>
      <c r="JAM5" s="137"/>
      <c r="JAN5" s="137"/>
      <c r="JAO5" s="137"/>
      <c r="JAP5" s="137"/>
      <c r="JAQ5" s="137"/>
      <c r="JAR5" s="137"/>
      <c r="JAS5" s="137"/>
      <c r="JAT5" s="137"/>
      <c r="JAU5" s="137"/>
      <c r="JAV5" s="137"/>
      <c r="JAW5" s="137"/>
      <c r="JAX5" s="137"/>
      <c r="JAY5" s="137"/>
      <c r="JAZ5" s="137"/>
      <c r="JBA5" s="137"/>
      <c r="JBB5" s="137"/>
      <c r="JBC5" s="137"/>
      <c r="JBD5" s="137"/>
      <c r="JBE5" s="137"/>
      <c r="JBF5" s="137"/>
      <c r="JBG5" s="137"/>
      <c r="JBH5" s="137"/>
      <c r="JBI5" s="137"/>
      <c r="JBJ5" s="137"/>
      <c r="JBK5" s="137"/>
      <c r="JBL5" s="137"/>
      <c r="JBM5" s="137"/>
      <c r="JBN5" s="137"/>
      <c r="JBO5" s="137"/>
      <c r="JBP5" s="137"/>
      <c r="JBQ5" s="137"/>
      <c r="JBR5" s="137"/>
      <c r="JBS5" s="137"/>
      <c r="JBT5" s="137"/>
      <c r="JBU5" s="137"/>
      <c r="JBV5" s="137"/>
      <c r="JBW5" s="137"/>
      <c r="JBX5" s="137"/>
      <c r="JBY5" s="137"/>
      <c r="JBZ5" s="137"/>
      <c r="JCA5" s="137"/>
      <c r="JCB5" s="137"/>
      <c r="JCC5" s="137"/>
      <c r="JCD5" s="137"/>
      <c r="JCE5" s="137"/>
      <c r="JCF5" s="137"/>
      <c r="JCG5" s="137"/>
      <c r="JCH5" s="137"/>
      <c r="JCI5" s="137"/>
      <c r="JCJ5" s="137"/>
      <c r="JCK5" s="137"/>
      <c r="JCL5" s="137"/>
      <c r="JCM5" s="137"/>
      <c r="JCN5" s="137"/>
      <c r="JCO5" s="137"/>
      <c r="JCP5" s="137"/>
      <c r="JCQ5" s="137"/>
      <c r="JCR5" s="137"/>
      <c r="JCS5" s="137"/>
      <c r="JCT5" s="137"/>
      <c r="JCU5" s="137"/>
      <c r="JCV5" s="137"/>
      <c r="JCW5" s="137"/>
      <c r="JCX5" s="137"/>
      <c r="JCY5" s="137"/>
      <c r="JCZ5" s="137"/>
      <c r="JDA5" s="137"/>
      <c r="JDB5" s="137"/>
      <c r="JDC5" s="137"/>
      <c r="JDD5" s="137"/>
      <c r="JDE5" s="137"/>
      <c r="JDF5" s="137"/>
      <c r="JDG5" s="137"/>
      <c r="JDH5" s="137"/>
      <c r="JDI5" s="137"/>
      <c r="JDJ5" s="137"/>
      <c r="JDK5" s="137"/>
      <c r="JDL5" s="137"/>
      <c r="JDM5" s="137"/>
      <c r="JDN5" s="137"/>
      <c r="JDO5" s="137"/>
      <c r="JDP5" s="137"/>
      <c r="JDQ5" s="137"/>
      <c r="JDR5" s="137"/>
      <c r="JDS5" s="137"/>
      <c r="JDT5" s="137"/>
      <c r="JDU5" s="137"/>
      <c r="JDV5" s="137"/>
      <c r="JDW5" s="137"/>
      <c r="JDX5" s="137"/>
      <c r="JDY5" s="137"/>
      <c r="JDZ5" s="137"/>
      <c r="JEA5" s="137"/>
      <c r="JEB5" s="137"/>
      <c r="JEC5" s="137"/>
      <c r="JED5" s="137"/>
      <c r="JEE5" s="137"/>
      <c r="JEF5" s="137"/>
      <c r="JEG5" s="137"/>
      <c r="JEH5" s="137"/>
      <c r="JEI5" s="137"/>
      <c r="JEJ5" s="137"/>
      <c r="JEK5" s="137"/>
      <c r="JEL5" s="137"/>
      <c r="JEM5" s="137"/>
      <c r="JEN5" s="137"/>
      <c r="JEO5" s="137"/>
      <c r="JEP5" s="137"/>
      <c r="JEQ5" s="137"/>
      <c r="JER5" s="137"/>
      <c r="JES5" s="137"/>
      <c r="JET5" s="137"/>
      <c r="JEU5" s="137"/>
      <c r="JEV5" s="137"/>
      <c r="JEW5" s="137"/>
      <c r="JEX5" s="137"/>
      <c r="JEY5" s="137"/>
      <c r="JEZ5" s="137"/>
      <c r="JFA5" s="137"/>
      <c r="JFB5" s="137"/>
      <c r="JFC5" s="137"/>
      <c r="JFD5" s="137"/>
      <c r="JFE5" s="137"/>
      <c r="JFF5" s="137"/>
      <c r="JFG5" s="137"/>
      <c r="JFH5" s="137"/>
      <c r="JFI5" s="137"/>
      <c r="JFJ5" s="137"/>
      <c r="JFK5" s="137"/>
      <c r="JFL5" s="137"/>
      <c r="JFM5" s="137"/>
      <c r="JFN5" s="137"/>
      <c r="JFO5" s="137"/>
      <c r="JFP5" s="137"/>
      <c r="JFQ5" s="137"/>
      <c r="JFR5" s="137"/>
      <c r="JFS5" s="137"/>
      <c r="JFT5" s="137"/>
      <c r="JFU5" s="137"/>
      <c r="JFV5" s="137"/>
      <c r="JFW5" s="137"/>
      <c r="JFX5" s="137"/>
      <c r="JFY5" s="137"/>
      <c r="JFZ5" s="137"/>
      <c r="JGA5" s="137"/>
      <c r="JGB5" s="137"/>
      <c r="JGC5" s="137"/>
      <c r="JGD5" s="137"/>
      <c r="JGE5" s="137"/>
      <c r="JGF5" s="137"/>
      <c r="JGG5" s="137"/>
      <c r="JGH5" s="137"/>
      <c r="JGI5" s="137"/>
      <c r="JGJ5" s="137"/>
      <c r="JGK5" s="137"/>
      <c r="JGL5" s="137"/>
      <c r="JGM5" s="137"/>
      <c r="JGN5" s="137"/>
      <c r="JGO5" s="137"/>
      <c r="JGP5" s="137"/>
      <c r="JGQ5" s="137"/>
      <c r="JGR5" s="137"/>
      <c r="JGS5" s="137"/>
      <c r="JGT5" s="137"/>
      <c r="JGU5" s="137"/>
      <c r="JGV5" s="137"/>
      <c r="JGW5" s="137"/>
      <c r="JGX5" s="137"/>
      <c r="JGY5" s="137"/>
      <c r="JGZ5" s="137"/>
      <c r="JHA5" s="137"/>
      <c r="JHB5" s="137"/>
      <c r="JHC5" s="137"/>
      <c r="JHD5" s="137"/>
      <c r="JHE5" s="137"/>
      <c r="JHF5" s="137"/>
      <c r="JHG5" s="137"/>
      <c r="JHH5" s="137"/>
      <c r="JHI5" s="137"/>
      <c r="JHJ5" s="137"/>
      <c r="JHK5" s="137"/>
      <c r="JHL5" s="137"/>
      <c r="JHM5" s="137"/>
      <c r="JHN5" s="137"/>
      <c r="JHO5" s="137"/>
      <c r="JHP5" s="137"/>
      <c r="JHQ5" s="137"/>
      <c r="JHR5" s="137"/>
      <c r="JHS5" s="137"/>
      <c r="JHT5" s="137"/>
      <c r="JHU5" s="137"/>
      <c r="JHV5" s="137"/>
      <c r="JHW5" s="137"/>
      <c r="JHX5" s="137"/>
      <c r="JHY5" s="137"/>
      <c r="JHZ5" s="137"/>
      <c r="JIA5" s="137"/>
      <c r="JIB5" s="137"/>
      <c r="JIC5" s="137"/>
      <c r="JID5" s="137"/>
      <c r="JIE5" s="137"/>
      <c r="JIF5" s="137"/>
      <c r="JIG5" s="137"/>
      <c r="JIH5" s="137"/>
      <c r="JII5" s="137"/>
      <c r="JIJ5" s="137"/>
      <c r="JIK5" s="137"/>
      <c r="JIL5" s="137"/>
      <c r="JIM5" s="137"/>
      <c r="JIN5" s="137"/>
      <c r="JIO5" s="137"/>
      <c r="JIP5" s="137"/>
      <c r="JIQ5" s="137"/>
      <c r="JIR5" s="137"/>
      <c r="JIS5" s="137"/>
      <c r="JIT5" s="137"/>
      <c r="JIU5" s="137"/>
      <c r="JIV5" s="137"/>
      <c r="JIW5" s="137"/>
      <c r="JIX5" s="137"/>
      <c r="JIY5" s="137"/>
      <c r="JIZ5" s="137"/>
      <c r="JJA5" s="137"/>
      <c r="JJB5" s="137"/>
      <c r="JJC5" s="137"/>
      <c r="JJD5" s="137"/>
      <c r="JJE5" s="137"/>
      <c r="JJF5" s="137"/>
      <c r="JJG5" s="137"/>
      <c r="JJH5" s="137"/>
      <c r="JJI5" s="137"/>
      <c r="JJJ5" s="137"/>
      <c r="JJK5" s="137"/>
      <c r="JJL5" s="137"/>
      <c r="JJM5" s="137"/>
      <c r="JJN5" s="137"/>
      <c r="JJO5" s="137"/>
      <c r="JJP5" s="137"/>
      <c r="JJQ5" s="137"/>
      <c r="JJR5" s="137"/>
      <c r="JJS5" s="137"/>
      <c r="JJT5" s="137"/>
      <c r="JJU5" s="137"/>
      <c r="JJV5" s="137"/>
      <c r="JJW5" s="137"/>
      <c r="JJX5" s="137"/>
      <c r="JJY5" s="137"/>
      <c r="JJZ5" s="137"/>
      <c r="JKA5" s="137"/>
      <c r="JKB5" s="137"/>
      <c r="JKC5" s="137"/>
      <c r="JKD5" s="137"/>
      <c r="JKE5" s="137"/>
      <c r="JKF5" s="137"/>
      <c r="JKG5" s="137"/>
      <c r="JKH5" s="137"/>
      <c r="JKI5" s="137"/>
      <c r="JKJ5" s="137"/>
      <c r="JKK5" s="137"/>
      <c r="JKL5" s="137"/>
      <c r="JKM5" s="137"/>
      <c r="JKN5" s="137"/>
      <c r="JKO5" s="137"/>
      <c r="JKP5" s="137"/>
      <c r="JKQ5" s="137"/>
      <c r="JKR5" s="137"/>
      <c r="JKS5" s="137"/>
      <c r="JKT5" s="137"/>
      <c r="JKU5" s="137"/>
      <c r="JKV5" s="137"/>
      <c r="JKW5" s="137"/>
      <c r="JKX5" s="137"/>
      <c r="JKY5" s="137"/>
      <c r="JKZ5" s="137"/>
      <c r="JLA5" s="137"/>
      <c r="JLB5" s="137"/>
      <c r="JLC5" s="137"/>
      <c r="JLD5" s="137"/>
      <c r="JLE5" s="137"/>
      <c r="JLF5" s="137"/>
      <c r="JLG5" s="137"/>
      <c r="JLH5" s="137"/>
      <c r="JLI5" s="137"/>
      <c r="JLJ5" s="137"/>
      <c r="JLK5" s="137"/>
      <c r="JLL5" s="137"/>
      <c r="JLM5" s="137"/>
      <c r="JLN5" s="137"/>
      <c r="JLO5" s="137"/>
      <c r="JLP5" s="137"/>
      <c r="JLQ5" s="137"/>
      <c r="JLR5" s="137"/>
      <c r="JLS5" s="137"/>
      <c r="JLT5" s="137"/>
      <c r="JLU5" s="137"/>
      <c r="JLV5" s="137"/>
      <c r="JLW5" s="137"/>
      <c r="JLX5" s="137"/>
      <c r="JLY5" s="137"/>
      <c r="JLZ5" s="137"/>
      <c r="JMA5" s="137"/>
      <c r="JMB5" s="137"/>
      <c r="JMC5" s="137"/>
      <c r="JMD5" s="137"/>
      <c r="JME5" s="137"/>
      <c r="JMF5" s="137"/>
      <c r="JMG5" s="137"/>
      <c r="JMH5" s="137"/>
      <c r="JMI5" s="137"/>
      <c r="JMJ5" s="137"/>
      <c r="JMK5" s="137"/>
      <c r="JML5" s="137"/>
      <c r="JMM5" s="137"/>
      <c r="JMN5" s="137"/>
      <c r="JMO5" s="137"/>
      <c r="JMP5" s="137"/>
      <c r="JMQ5" s="137"/>
      <c r="JMR5" s="137"/>
      <c r="JMS5" s="137"/>
      <c r="JMT5" s="137"/>
      <c r="JMU5" s="137"/>
      <c r="JMV5" s="137"/>
      <c r="JMW5" s="137"/>
      <c r="JMX5" s="137"/>
      <c r="JMY5" s="137"/>
      <c r="JMZ5" s="137"/>
      <c r="JNA5" s="137"/>
      <c r="JNB5" s="137"/>
      <c r="JNC5" s="137"/>
      <c r="JND5" s="137"/>
      <c r="JNE5" s="137"/>
      <c r="JNF5" s="137"/>
      <c r="JNG5" s="137"/>
      <c r="JNH5" s="137"/>
      <c r="JNI5" s="137"/>
      <c r="JNJ5" s="137"/>
      <c r="JNK5" s="137"/>
      <c r="JNL5" s="137"/>
      <c r="JNM5" s="137"/>
      <c r="JNN5" s="137"/>
      <c r="JNO5" s="137"/>
      <c r="JNP5" s="137"/>
      <c r="JNQ5" s="137"/>
      <c r="JNR5" s="137"/>
      <c r="JNS5" s="137"/>
      <c r="JNT5" s="137"/>
      <c r="JNU5" s="137"/>
      <c r="JNV5" s="137"/>
      <c r="JNW5" s="137"/>
      <c r="JNX5" s="137"/>
      <c r="JNY5" s="137"/>
      <c r="JNZ5" s="137"/>
      <c r="JOA5" s="137"/>
      <c r="JOB5" s="137"/>
      <c r="JOC5" s="137"/>
      <c r="JOD5" s="137"/>
      <c r="JOE5" s="137"/>
      <c r="JOF5" s="137"/>
      <c r="JOG5" s="137"/>
      <c r="JOH5" s="137"/>
      <c r="JOI5" s="137"/>
      <c r="JOJ5" s="137"/>
      <c r="JOK5" s="137"/>
      <c r="JOL5" s="137"/>
      <c r="JOM5" s="137"/>
      <c r="JON5" s="137"/>
      <c r="JOO5" s="137"/>
      <c r="JOP5" s="137"/>
      <c r="JOQ5" s="137"/>
      <c r="JOR5" s="137"/>
      <c r="JOS5" s="137"/>
      <c r="JOT5" s="137"/>
      <c r="JOU5" s="137"/>
      <c r="JOV5" s="137"/>
      <c r="JOW5" s="137"/>
      <c r="JOX5" s="137"/>
      <c r="JOY5" s="137"/>
      <c r="JOZ5" s="137"/>
      <c r="JPA5" s="137"/>
      <c r="JPB5" s="137"/>
      <c r="JPC5" s="137"/>
      <c r="JPD5" s="137"/>
      <c r="JPE5" s="137"/>
      <c r="JPF5" s="137"/>
      <c r="JPG5" s="137"/>
      <c r="JPH5" s="137"/>
      <c r="JPI5" s="137"/>
      <c r="JPJ5" s="137"/>
      <c r="JPK5" s="137"/>
      <c r="JPL5" s="137"/>
      <c r="JPM5" s="137"/>
      <c r="JPN5" s="137"/>
      <c r="JPO5" s="137"/>
      <c r="JPP5" s="137"/>
      <c r="JPQ5" s="137"/>
      <c r="JPR5" s="137"/>
      <c r="JPS5" s="137"/>
      <c r="JPT5" s="137"/>
      <c r="JPU5" s="137"/>
      <c r="JPV5" s="137"/>
      <c r="JPW5" s="137"/>
      <c r="JPX5" s="137"/>
      <c r="JPY5" s="137"/>
      <c r="JPZ5" s="137"/>
      <c r="JQA5" s="137"/>
      <c r="JQB5" s="137"/>
      <c r="JQC5" s="137"/>
      <c r="JQD5" s="137"/>
      <c r="JQE5" s="137"/>
      <c r="JQF5" s="137"/>
      <c r="JQG5" s="137"/>
      <c r="JQH5" s="137"/>
      <c r="JQI5" s="137"/>
      <c r="JQJ5" s="137"/>
      <c r="JQK5" s="137"/>
      <c r="JQL5" s="137"/>
      <c r="JQM5" s="137"/>
      <c r="JQN5" s="137"/>
      <c r="JQO5" s="137"/>
      <c r="JQP5" s="137"/>
      <c r="JQQ5" s="137"/>
      <c r="JQR5" s="137"/>
      <c r="JQS5" s="137"/>
      <c r="JQT5" s="137"/>
      <c r="JQU5" s="137"/>
      <c r="JQV5" s="137"/>
      <c r="JQW5" s="137"/>
      <c r="JQX5" s="137"/>
      <c r="JQY5" s="137"/>
      <c r="JQZ5" s="137"/>
      <c r="JRA5" s="137"/>
      <c r="JRB5" s="137"/>
      <c r="JRC5" s="137"/>
      <c r="JRD5" s="137"/>
      <c r="JRE5" s="137"/>
      <c r="JRF5" s="137"/>
      <c r="JRG5" s="137"/>
      <c r="JRH5" s="137"/>
      <c r="JRI5" s="137"/>
      <c r="JRJ5" s="137"/>
      <c r="JRK5" s="137"/>
      <c r="JRL5" s="137"/>
      <c r="JRM5" s="137"/>
      <c r="JRN5" s="137"/>
      <c r="JRO5" s="137"/>
      <c r="JRP5" s="137"/>
      <c r="JRQ5" s="137"/>
      <c r="JRR5" s="137"/>
      <c r="JRS5" s="137"/>
      <c r="JRT5" s="137"/>
      <c r="JRU5" s="137"/>
      <c r="JRV5" s="137"/>
      <c r="JRW5" s="137"/>
      <c r="JRX5" s="137"/>
      <c r="JRY5" s="137"/>
      <c r="JRZ5" s="137"/>
      <c r="JSA5" s="137"/>
      <c r="JSB5" s="137"/>
      <c r="JSC5" s="137"/>
      <c r="JSD5" s="137"/>
      <c r="JSE5" s="137"/>
      <c r="JSF5" s="137"/>
      <c r="JSG5" s="137"/>
      <c r="JSH5" s="137"/>
      <c r="JSI5" s="137"/>
      <c r="JSJ5" s="137"/>
      <c r="JSK5" s="137"/>
      <c r="JSL5" s="137"/>
      <c r="JSM5" s="137"/>
      <c r="JSN5" s="137"/>
      <c r="JSO5" s="137"/>
      <c r="JSP5" s="137"/>
      <c r="JSQ5" s="137"/>
      <c r="JSR5" s="137"/>
      <c r="JSS5" s="137"/>
      <c r="JST5" s="137"/>
      <c r="JSU5" s="137"/>
      <c r="JSV5" s="137"/>
      <c r="JSW5" s="137"/>
      <c r="JSX5" s="137"/>
      <c r="JSY5" s="137"/>
      <c r="JSZ5" s="137"/>
      <c r="JTA5" s="137"/>
      <c r="JTB5" s="137"/>
      <c r="JTC5" s="137"/>
      <c r="JTD5" s="137"/>
      <c r="JTE5" s="137"/>
      <c r="JTF5" s="137"/>
      <c r="JTG5" s="137"/>
      <c r="JTH5" s="137"/>
      <c r="JTI5" s="137"/>
      <c r="JTJ5" s="137"/>
      <c r="JTK5" s="137"/>
      <c r="JTL5" s="137"/>
      <c r="JTM5" s="137"/>
      <c r="JTN5" s="137"/>
      <c r="JTO5" s="137"/>
      <c r="JTP5" s="137"/>
      <c r="JTQ5" s="137"/>
      <c r="JTR5" s="137"/>
      <c r="JTS5" s="137"/>
      <c r="JTT5" s="137"/>
      <c r="JTU5" s="137"/>
      <c r="JTV5" s="137"/>
      <c r="JTW5" s="137"/>
      <c r="JTX5" s="137"/>
      <c r="JTY5" s="137"/>
      <c r="JTZ5" s="137"/>
      <c r="JUA5" s="137"/>
      <c r="JUB5" s="137"/>
      <c r="JUC5" s="137"/>
      <c r="JUD5" s="137"/>
      <c r="JUE5" s="137"/>
      <c r="JUF5" s="137"/>
      <c r="JUG5" s="137"/>
      <c r="JUH5" s="137"/>
      <c r="JUI5" s="137"/>
      <c r="JUJ5" s="137"/>
      <c r="JUK5" s="137"/>
      <c r="JUL5" s="137"/>
      <c r="JUM5" s="137"/>
      <c r="JUN5" s="137"/>
      <c r="JUO5" s="137"/>
      <c r="JUP5" s="137"/>
      <c r="JUQ5" s="137"/>
      <c r="JUR5" s="137"/>
      <c r="JUS5" s="137"/>
      <c r="JUT5" s="137"/>
      <c r="JUU5" s="137"/>
      <c r="JUV5" s="137"/>
      <c r="JUW5" s="137"/>
      <c r="JUX5" s="137"/>
      <c r="JUY5" s="137"/>
      <c r="JUZ5" s="137"/>
      <c r="JVA5" s="137"/>
      <c r="JVB5" s="137"/>
      <c r="JVC5" s="137"/>
      <c r="JVD5" s="137"/>
      <c r="JVE5" s="137"/>
      <c r="JVF5" s="137"/>
      <c r="JVG5" s="137"/>
      <c r="JVH5" s="137"/>
      <c r="JVI5" s="137"/>
      <c r="JVJ5" s="137"/>
      <c r="JVK5" s="137"/>
      <c r="JVL5" s="137"/>
      <c r="JVM5" s="137"/>
      <c r="JVN5" s="137"/>
      <c r="JVO5" s="137"/>
      <c r="JVP5" s="137"/>
      <c r="JVQ5" s="137"/>
      <c r="JVR5" s="137"/>
      <c r="JVS5" s="137"/>
      <c r="JVT5" s="137"/>
      <c r="JVU5" s="137"/>
      <c r="JVV5" s="137"/>
      <c r="JVW5" s="137"/>
      <c r="JVX5" s="137"/>
      <c r="JVY5" s="137"/>
      <c r="JVZ5" s="137"/>
      <c r="JWA5" s="137"/>
      <c r="JWB5" s="137"/>
      <c r="JWC5" s="137"/>
      <c r="JWD5" s="137"/>
      <c r="JWE5" s="137"/>
      <c r="JWF5" s="137"/>
      <c r="JWG5" s="137"/>
      <c r="JWH5" s="137"/>
      <c r="JWI5" s="137"/>
      <c r="JWJ5" s="137"/>
      <c r="JWK5" s="137"/>
      <c r="JWL5" s="137"/>
      <c r="JWM5" s="137"/>
      <c r="JWN5" s="137"/>
      <c r="JWO5" s="137"/>
      <c r="JWP5" s="137"/>
      <c r="JWQ5" s="137"/>
      <c r="JWR5" s="137"/>
      <c r="JWS5" s="137"/>
      <c r="JWT5" s="137"/>
      <c r="JWU5" s="137"/>
      <c r="JWV5" s="137"/>
      <c r="JWW5" s="137"/>
      <c r="JWX5" s="137"/>
      <c r="JWY5" s="137"/>
      <c r="JWZ5" s="137"/>
      <c r="JXA5" s="137"/>
      <c r="JXB5" s="137"/>
      <c r="JXC5" s="137"/>
      <c r="JXD5" s="137"/>
      <c r="JXE5" s="137"/>
      <c r="JXF5" s="137"/>
      <c r="JXG5" s="137"/>
      <c r="JXH5" s="137"/>
      <c r="JXI5" s="137"/>
      <c r="JXJ5" s="137"/>
      <c r="JXK5" s="137"/>
      <c r="JXL5" s="137"/>
      <c r="JXM5" s="137"/>
      <c r="JXN5" s="137"/>
      <c r="JXO5" s="137"/>
      <c r="JXP5" s="137"/>
      <c r="JXQ5" s="137"/>
      <c r="JXR5" s="137"/>
      <c r="JXS5" s="137"/>
      <c r="JXT5" s="137"/>
      <c r="JXU5" s="137"/>
      <c r="JXV5" s="137"/>
      <c r="JXW5" s="137"/>
      <c r="JXX5" s="137"/>
      <c r="JXY5" s="137"/>
      <c r="JXZ5" s="137"/>
      <c r="JYA5" s="137"/>
      <c r="JYB5" s="137"/>
      <c r="JYC5" s="137"/>
      <c r="JYD5" s="137"/>
      <c r="JYE5" s="137"/>
      <c r="JYF5" s="137"/>
      <c r="JYG5" s="137"/>
      <c r="JYH5" s="137"/>
      <c r="JYI5" s="137"/>
      <c r="JYJ5" s="137"/>
      <c r="JYK5" s="137"/>
      <c r="JYL5" s="137"/>
      <c r="JYM5" s="137"/>
      <c r="JYN5" s="137"/>
      <c r="JYO5" s="137"/>
      <c r="JYP5" s="137"/>
      <c r="JYQ5" s="137"/>
      <c r="JYR5" s="137"/>
      <c r="JYS5" s="137"/>
      <c r="JYT5" s="137"/>
      <c r="JYU5" s="137"/>
      <c r="JYV5" s="137"/>
      <c r="JYW5" s="137"/>
      <c r="JYX5" s="137"/>
      <c r="JYY5" s="137"/>
      <c r="JYZ5" s="137"/>
      <c r="JZA5" s="137"/>
      <c r="JZB5" s="137"/>
      <c r="JZC5" s="137"/>
      <c r="JZD5" s="137"/>
      <c r="JZE5" s="137"/>
      <c r="JZF5" s="137"/>
      <c r="JZG5" s="137"/>
      <c r="JZH5" s="137"/>
      <c r="JZI5" s="137"/>
      <c r="JZJ5" s="137"/>
      <c r="JZK5" s="137"/>
      <c r="JZL5" s="137"/>
      <c r="JZM5" s="137"/>
      <c r="JZN5" s="137"/>
      <c r="JZO5" s="137"/>
      <c r="JZP5" s="137"/>
      <c r="JZQ5" s="137"/>
      <c r="JZR5" s="137"/>
      <c r="JZS5" s="137"/>
      <c r="JZT5" s="137"/>
      <c r="JZU5" s="137"/>
      <c r="JZV5" s="137"/>
      <c r="JZW5" s="137"/>
      <c r="JZX5" s="137"/>
      <c r="JZY5" s="137"/>
      <c r="JZZ5" s="137"/>
      <c r="KAA5" s="137"/>
      <c r="KAB5" s="137"/>
      <c r="KAC5" s="137"/>
      <c r="KAD5" s="137"/>
      <c r="KAE5" s="137"/>
      <c r="KAF5" s="137"/>
      <c r="KAG5" s="137"/>
      <c r="KAH5" s="137"/>
      <c r="KAI5" s="137"/>
      <c r="KAJ5" s="137"/>
      <c r="KAK5" s="137"/>
      <c r="KAL5" s="137"/>
      <c r="KAM5" s="137"/>
      <c r="KAN5" s="137"/>
      <c r="KAO5" s="137"/>
      <c r="KAP5" s="137"/>
      <c r="KAQ5" s="137"/>
      <c r="KAR5" s="137"/>
      <c r="KAS5" s="137"/>
      <c r="KAT5" s="137"/>
      <c r="KAU5" s="137"/>
      <c r="KAV5" s="137"/>
      <c r="KAW5" s="137"/>
      <c r="KAX5" s="137"/>
      <c r="KAY5" s="137"/>
      <c r="KAZ5" s="137"/>
      <c r="KBA5" s="137"/>
      <c r="KBB5" s="137"/>
      <c r="KBC5" s="137"/>
      <c r="KBD5" s="137"/>
      <c r="KBE5" s="137"/>
      <c r="KBF5" s="137"/>
      <c r="KBG5" s="137"/>
      <c r="KBH5" s="137"/>
      <c r="KBI5" s="137"/>
      <c r="KBJ5" s="137"/>
      <c r="KBK5" s="137"/>
      <c r="KBL5" s="137"/>
      <c r="KBM5" s="137"/>
      <c r="KBN5" s="137"/>
      <c r="KBO5" s="137"/>
      <c r="KBP5" s="137"/>
      <c r="KBQ5" s="137"/>
      <c r="KBR5" s="137"/>
      <c r="KBS5" s="137"/>
      <c r="KBT5" s="137"/>
      <c r="KBU5" s="137"/>
      <c r="KBV5" s="137"/>
      <c r="KBW5" s="137"/>
      <c r="KBX5" s="137"/>
      <c r="KBY5" s="137"/>
      <c r="KBZ5" s="137"/>
      <c r="KCA5" s="137"/>
      <c r="KCB5" s="137"/>
      <c r="KCC5" s="137"/>
      <c r="KCD5" s="137"/>
      <c r="KCE5" s="137"/>
      <c r="KCF5" s="137"/>
      <c r="KCG5" s="137"/>
      <c r="KCH5" s="137"/>
      <c r="KCI5" s="137"/>
      <c r="KCJ5" s="137"/>
      <c r="KCK5" s="137"/>
      <c r="KCL5" s="137"/>
      <c r="KCM5" s="137"/>
      <c r="KCN5" s="137"/>
      <c r="KCO5" s="137"/>
      <c r="KCP5" s="137"/>
      <c r="KCQ5" s="137"/>
      <c r="KCR5" s="137"/>
      <c r="KCS5" s="137"/>
      <c r="KCT5" s="137"/>
      <c r="KCU5" s="137"/>
      <c r="KCV5" s="137"/>
      <c r="KCW5" s="137"/>
      <c r="KCX5" s="137"/>
      <c r="KCY5" s="137"/>
      <c r="KCZ5" s="137"/>
      <c r="KDA5" s="137"/>
      <c r="KDB5" s="137"/>
      <c r="KDC5" s="137"/>
      <c r="KDD5" s="137"/>
      <c r="KDE5" s="137"/>
      <c r="KDF5" s="137"/>
      <c r="KDG5" s="137"/>
      <c r="KDH5" s="137"/>
      <c r="KDI5" s="137"/>
      <c r="KDJ5" s="137"/>
      <c r="KDK5" s="137"/>
      <c r="KDL5" s="137"/>
      <c r="KDM5" s="137"/>
      <c r="KDN5" s="137"/>
      <c r="KDO5" s="137"/>
      <c r="KDP5" s="137"/>
      <c r="KDQ5" s="137"/>
      <c r="KDR5" s="137"/>
      <c r="KDS5" s="137"/>
      <c r="KDT5" s="137"/>
      <c r="KDU5" s="137"/>
      <c r="KDV5" s="137"/>
      <c r="KDW5" s="137"/>
      <c r="KDX5" s="137"/>
      <c r="KDY5" s="137"/>
      <c r="KDZ5" s="137"/>
      <c r="KEA5" s="137"/>
      <c r="KEB5" s="137"/>
      <c r="KEC5" s="137"/>
      <c r="KED5" s="137"/>
      <c r="KEE5" s="137"/>
      <c r="KEF5" s="137"/>
      <c r="KEG5" s="137"/>
      <c r="KEH5" s="137"/>
      <c r="KEI5" s="137"/>
      <c r="KEJ5" s="137"/>
      <c r="KEK5" s="137"/>
      <c r="KEL5" s="137"/>
      <c r="KEM5" s="137"/>
      <c r="KEN5" s="137"/>
      <c r="KEO5" s="137"/>
      <c r="KEP5" s="137"/>
      <c r="KEQ5" s="137"/>
      <c r="KER5" s="137"/>
      <c r="KES5" s="137"/>
      <c r="KET5" s="137"/>
      <c r="KEU5" s="137"/>
      <c r="KEV5" s="137"/>
      <c r="KEW5" s="137"/>
      <c r="KEX5" s="137"/>
      <c r="KEY5" s="137"/>
      <c r="KEZ5" s="137"/>
      <c r="KFA5" s="137"/>
      <c r="KFB5" s="137"/>
      <c r="KFC5" s="137"/>
      <c r="KFD5" s="137"/>
      <c r="KFE5" s="137"/>
      <c r="KFF5" s="137"/>
      <c r="KFG5" s="137"/>
      <c r="KFH5" s="137"/>
      <c r="KFI5" s="137"/>
      <c r="KFJ5" s="137"/>
      <c r="KFK5" s="137"/>
      <c r="KFL5" s="137"/>
      <c r="KFM5" s="137"/>
      <c r="KFN5" s="137"/>
      <c r="KFO5" s="137"/>
      <c r="KFP5" s="137"/>
      <c r="KFQ5" s="137"/>
      <c r="KFR5" s="137"/>
      <c r="KFS5" s="137"/>
      <c r="KFT5" s="137"/>
      <c r="KFU5" s="137"/>
      <c r="KFV5" s="137"/>
      <c r="KFW5" s="137"/>
      <c r="KFX5" s="137"/>
      <c r="KFY5" s="137"/>
      <c r="KFZ5" s="137"/>
      <c r="KGA5" s="137"/>
      <c r="KGB5" s="137"/>
      <c r="KGC5" s="137"/>
      <c r="KGD5" s="137"/>
      <c r="KGE5" s="137"/>
      <c r="KGF5" s="137"/>
      <c r="KGG5" s="137"/>
      <c r="KGH5" s="137"/>
      <c r="KGI5" s="137"/>
      <c r="KGJ5" s="137"/>
      <c r="KGK5" s="137"/>
      <c r="KGL5" s="137"/>
      <c r="KGM5" s="137"/>
      <c r="KGN5" s="137"/>
      <c r="KGO5" s="137"/>
      <c r="KGP5" s="137"/>
      <c r="KGQ5" s="137"/>
      <c r="KGR5" s="137"/>
      <c r="KGS5" s="137"/>
      <c r="KGT5" s="137"/>
      <c r="KGU5" s="137"/>
      <c r="KGV5" s="137"/>
      <c r="KGW5" s="137"/>
      <c r="KGX5" s="137"/>
      <c r="KGY5" s="137"/>
      <c r="KGZ5" s="137"/>
      <c r="KHA5" s="137"/>
      <c r="KHB5" s="137"/>
      <c r="KHC5" s="137"/>
      <c r="KHD5" s="137"/>
      <c r="KHE5" s="137"/>
      <c r="KHF5" s="137"/>
      <c r="KHG5" s="137"/>
      <c r="KHH5" s="137"/>
      <c r="KHI5" s="137"/>
      <c r="KHJ5" s="137"/>
      <c r="KHK5" s="137"/>
      <c r="KHL5" s="137"/>
      <c r="KHM5" s="137"/>
      <c r="KHN5" s="137"/>
      <c r="KHO5" s="137"/>
      <c r="KHP5" s="137"/>
      <c r="KHQ5" s="137"/>
      <c r="KHR5" s="137"/>
      <c r="KHS5" s="137"/>
      <c r="KHT5" s="137"/>
      <c r="KHU5" s="137"/>
      <c r="KHV5" s="137"/>
      <c r="KHW5" s="137"/>
      <c r="KHX5" s="137"/>
      <c r="KHY5" s="137"/>
      <c r="KHZ5" s="137"/>
      <c r="KIA5" s="137"/>
      <c r="KIB5" s="137"/>
      <c r="KIC5" s="137"/>
      <c r="KID5" s="137"/>
      <c r="KIE5" s="137"/>
      <c r="KIF5" s="137"/>
      <c r="KIG5" s="137"/>
      <c r="KIH5" s="137"/>
      <c r="KII5" s="137"/>
      <c r="KIJ5" s="137"/>
      <c r="KIK5" s="137"/>
      <c r="KIL5" s="137"/>
      <c r="KIM5" s="137"/>
      <c r="KIN5" s="137"/>
      <c r="KIO5" s="137"/>
      <c r="KIP5" s="137"/>
      <c r="KIQ5" s="137"/>
      <c r="KIR5" s="137"/>
      <c r="KIS5" s="137"/>
      <c r="KIT5" s="137"/>
      <c r="KIU5" s="137"/>
      <c r="KIV5" s="137"/>
      <c r="KIW5" s="137"/>
      <c r="KIX5" s="137"/>
      <c r="KIY5" s="137"/>
      <c r="KIZ5" s="137"/>
      <c r="KJA5" s="137"/>
      <c r="KJB5" s="137"/>
      <c r="KJC5" s="137"/>
      <c r="KJD5" s="137"/>
      <c r="KJE5" s="137"/>
      <c r="KJF5" s="137"/>
      <c r="KJG5" s="137"/>
      <c r="KJH5" s="137"/>
      <c r="KJI5" s="137"/>
      <c r="KJJ5" s="137"/>
      <c r="KJK5" s="137"/>
      <c r="KJL5" s="137"/>
      <c r="KJM5" s="137"/>
      <c r="KJN5" s="137"/>
      <c r="KJO5" s="137"/>
      <c r="KJP5" s="137"/>
      <c r="KJQ5" s="137"/>
      <c r="KJR5" s="137"/>
      <c r="KJS5" s="137"/>
      <c r="KJT5" s="137"/>
      <c r="KJU5" s="137"/>
      <c r="KJV5" s="137"/>
      <c r="KJW5" s="137"/>
      <c r="KJX5" s="137"/>
      <c r="KJY5" s="137"/>
      <c r="KJZ5" s="137"/>
      <c r="KKA5" s="137"/>
      <c r="KKB5" s="137"/>
      <c r="KKC5" s="137"/>
      <c r="KKD5" s="137"/>
      <c r="KKE5" s="137"/>
      <c r="KKF5" s="137"/>
      <c r="KKG5" s="137"/>
      <c r="KKH5" s="137"/>
      <c r="KKI5" s="137"/>
      <c r="KKJ5" s="137"/>
      <c r="KKK5" s="137"/>
      <c r="KKL5" s="137"/>
      <c r="KKM5" s="137"/>
      <c r="KKN5" s="137"/>
      <c r="KKO5" s="137"/>
      <c r="KKP5" s="137"/>
      <c r="KKQ5" s="137"/>
      <c r="KKR5" s="137"/>
      <c r="KKS5" s="137"/>
      <c r="KKT5" s="137"/>
      <c r="KKU5" s="137"/>
      <c r="KKV5" s="137"/>
      <c r="KKW5" s="137"/>
      <c r="KKX5" s="137"/>
      <c r="KKY5" s="137"/>
      <c r="KKZ5" s="137"/>
      <c r="KLA5" s="137"/>
      <c r="KLB5" s="137"/>
      <c r="KLC5" s="137"/>
      <c r="KLD5" s="137"/>
      <c r="KLE5" s="137"/>
      <c r="KLF5" s="137"/>
      <c r="KLG5" s="137"/>
      <c r="KLH5" s="137"/>
      <c r="KLI5" s="137"/>
      <c r="KLJ5" s="137"/>
      <c r="KLK5" s="137"/>
      <c r="KLL5" s="137"/>
      <c r="KLM5" s="137"/>
      <c r="KLN5" s="137"/>
      <c r="KLO5" s="137"/>
      <c r="KLP5" s="137"/>
      <c r="KLQ5" s="137"/>
      <c r="KLR5" s="137"/>
      <c r="KLS5" s="137"/>
      <c r="KLT5" s="137"/>
      <c r="KLU5" s="137"/>
      <c r="KLV5" s="137"/>
      <c r="KLW5" s="137"/>
      <c r="KLX5" s="137"/>
      <c r="KLY5" s="137"/>
      <c r="KLZ5" s="137"/>
      <c r="KMA5" s="137"/>
      <c r="KMB5" s="137"/>
      <c r="KMC5" s="137"/>
      <c r="KMD5" s="137"/>
      <c r="KME5" s="137"/>
      <c r="KMF5" s="137"/>
      <c r="KMG5" s="137"/>
      <c r="KMH5" s="137"/>
      <c r="KMI5" s="137"/>
      <c r="KMJ5" s="137"/>
      <c r="KMK5" s="137"/>
      <c r="KML5" s="137"/>
      <c r="KMM5" s="137"/>
      <c r="KMN5" s="137"/>
      <c r="KMO5" s="137"/>
      <c r="KMP5" s="137"/>
      <c r="KMQ5" s="137"/>
      <c r="KMR5" s="137"/>
      <c r="KMS5" s="137"/>
      <c r="KMT5" s="137"/>
      <c r="KMU5" s="137"/>
      <c r="KMV5" s="137"/>
      <c r="KMW5" s="137"/>
      <c r="KMX5" s="137"/>
      <c r="KMY5" s="137"/>
      <c r="KMZ5" s="137"/>
      <c r="KNA5" s="137"/>
      <c r="KNB5" s="137"/>
      <c r="KNC5" s="137"/>
      <c r="KND5" s="137"/>
      <c r="KNE5" s="137"/>
      <c r="KNF5" s="137"/>
      <c r="KNG5" s="137"/>
      <c r="KNH5" s="137"/>
      <c r="KNI5" s="137"/>
      <c r="KNJ5" s="137"/>
      <c r="KNK5" s="137"/>
      <c r="KNL5" s="137"/>
      <c r="KNM5" s="137"/>
      <c r="KNN5" s="137"/>
      <c r="KNO5" s="137"/>
      <c r="KNP5" s="137"/>
      <c r="KNQ5" s="137"/>
      <c r="KNR5" s="137"/>
      <c r="KNS5" s="137"/>
      <c r="KNT5" s="137"/>
      <c r="KNU5" s="137"/>
      <c r="KNV5" s="137"/>
      <c r="KNW5" s="137"/>
      <c r="KNX5" s="137"/>
      <c r="KNY5" s="137"/>
      <c r="KNZ5" s="137"/>
      <c r="KOA5" s="137"/>
      <c r="KOB5" s="137"/>
      <c r="KOC5" s="137"/>
      <c r="KOD5" s="137"/>
      <c r="KOE5" s="137"/>
      <c r="KOF5" s="137"/>
      <c r="KOG5" s="137"/>
      <c r="KOH5" s="137"/>
      <c r="KOI5" s="137"/>
      <c r="KOJ5" s="137"/>
      <c r="KOK5" s="137"/>
      <c r="KOL5" s="137"/>
      <c r="KOM5" s="137"/>
      <c r="KON5" s="137"/>
      <c r="KOO5" s="137"/>
      <c r="KOP5" s="137"/>
      <c r="KOQ5" s="137"/>
      <c r="KOR5" s="137"/>
      <c r="KOS5" s="137"/>
      <c r="KOT5" s="137"/>
      <c r="KOU5" s="137"/>
      <c r="KOV5" s="137"/>
      <c r="KOW5" s="137"/>
      <c r="KOX5" s="137"/>
      <c r="KOY5" s="137"/>
      <c r="KOZ5" s="137"/>
      <c r="KPA5" s="137"/>
      <c r="KPB5" s="137"/>
      <c r="KPC5" s="137"/>
      <c r="KPD5" s="137"/>
      <c r="KPE5" s="137"/>
      <c r="KPF5" s="137"/>
      <c r="KPG5" s="137"/>
      <c r="KPH5" s="137"/>
      <c r="KPI5" s="137"/>
      <c r="KPJ5" s="137"/>
      <c r="KPK5" s="137"/>
      <c r="KPL5" s="137"/>
      <c r="KPM5" s="137"/>
      <c r="KPN5" s="137"/>
      <c r="KPO5" s="137"/>
      <c r="KPP5" s="137"/>
      <c r="KPQ5" s="137"/>
      <c r="KPR5" s="137"/>
      <c r="KPS5" s="137"/>
      <c r="KPT5" s="137"/>
      <c r="KPU5" s="137"/>
      <c r="KPV5" s="137"/>
      <c r="KPW5" s="137"/>
      <c r="KPX5" s="137"/>
      <c r="KPY5" s="137"/>
      <c r="KPZ5" s="137"/>
      <c r="KQA5" s="137"/>
      <c r="KQB5" s="137"/>
      <c r="KQC5" s="137"/>
      <c r="KQD5" s="137"/>
      <c r="KQE5" s="137"/>
      <c r="KQF5" s="137"/>
      <c r="KQG5" s="137"/>
      <c r="KQH5" s="137"/>
      <c r="KQI5" s="137"/>
      <c r="KQJ5" s="137"/>
      <c r="KQK5" s="137"/>
      <c r="KQL5" s="137"/>
      <c r="KQM5" s="137"/>
      <c r="KQN5" s="137"/>
      <c r="KQO5" s="137"/>
      <c r="KQP5" s="137"/>
      <c r="KQQ5" s="137"/>
      <c r="KQR5" s="137"/>
      <c r="KQS5" s="137"/>
      <c r="KQT5" s="137"/>
      <c r="KQU5" s="137"/>
      <c r="KQV5" s="137"/>
      <c r="KQW5" s="137"/>
      <c r="KQX5" s="137"/>
      <c r="KQY5" s="137"/>
      <c r="KQZ5" s="137"/>
      <c r="KRA5" s="137"/>
      <c r="KRB5" s="137"/>
      <c r="KRC5" s="137"/>
      <c r="KRD5" s="137"/>
      <c r="KRE5" s="137"/>
      <c r="KRF5" s="137"/>
      <c r="KRG5" s="137"/>
      <c r="KRH5" s="137"/>
      <c r="KRI5" s="137"/>
      <c r="KRJ5" s="137"/>
      <c r="KRK5" s="137"/>
      <c r="KRL5" s="137"/>
      <c r="KRM5" s="137"/>
      <c r="KRN5" s="137"/>
      <c r="KRO5" s="137"/>
      <c r="KRP5" s="137"/>
      <c r="KRQ5" s="137"/>
      <c r="KRR5" s="137"/>
      <c r="KRS5" s="137"/>
      <c r="KRT5" s="137"/>
      <c r="KRU5" s="137"/>
      <c r="KRV5" s="137"/>
      <c r="KRW5" s="137"/>
      <c r="KRX5" s="137"/>
      <c r="KRY5" s="137"/>
      <c r="KRZ5" s="137"/>
      <c r="KSA5" s="137"/>
      <c r="KSB5" s="137"/>
      <c r="KSC5" s="137"/>
      <c r="KSD5" s="137"/>
      <c r="KSE5" s="137"/>
      <c r="KSF5" s="137"/>
      <c r="KSG5" s="137"/>
      <c r="KSH5" s="137"/>
      <c r="KSI5" s="137"/>
      <c r="KSJ5" s="137"/>
      <c r="KSK5" s="137"/>
      <c r="KSL5" s="137"/>
      <c r="KSM5" s="137"/>
      <c r="KSN5" s="137"/>
      <c r="KSO5" s="137"/>
      <c r="KSP5" s="137"/>
      <c r="KSQ5" s="137"/>
      <c r="KSR5" s="137"/>
      <c r="KSS5" s="137"/>
      <c r="KST5" s="137"/>
      <c r="KSU5" s="137"/>
      <c r="KSV5" s="137"/>
      <c r="KSW5" s="137"/>
      <c r="KSX5" s="137"/>
      <c r="KSY5" s="137"/>
      <c r="KSZ5" s="137"/>
      <c r="KTA5" s="137"/>
      <c r="KTB5" s="137"/>
      <c r="KTC5" s="137"/>
      <c r="KTD5" s="137"/>
      <c r="KTE5" s="137"/>
      <c r="KTF5" s="137"/>
      <c r="KTG5" s="137"/>
      <c r="KTH5" s="137"/>
      <c r="KTI5" s="137"/>
      <c r="KTJ5" s="137"/>
      <c r="KTK5" s="137"/>
      <c r="KTL5" s="137"/>
      <c r="KTM5" s="137"/>
      <c r="KTN5" s="137"/>
      <c r="KTO5" s="137"/>
      <c r="KTP5" s="137"/>
      <c r="KTQ5" s="137"/>
      <c r="KTR5" s="137"/>
      <c r="KTS5" s="137"/>
      <c r="KTT5" s="137"/>
      <c r="KTU5" s="137"/>
      <c r="KTV5" s="137"/>
      <c r="KTW5" s="137"/>
      <c r="KTX5" s="137"/>
      <c r="KTY5" s="137"/>
      <c r="KTZ5" s="137"/>
      <c r="KUA5" s="137"/>
      <c r="KUB5" s="137"/>
      <c r="KUC5" s="137"/>
      <c r="KUD5" s="137"/>
      <c r="KUE5" s="137"/>
      <c r="KUF5" s="137"/>
      <c r="KUG5" s="137"/>
      <c r="KUH5" s="137"/>
      <c r="KUI5" s="137"/>
      <c r="KUJ5" s="137"/>
      <c r="KUK5" s="137"/>
      <c r="KUL5" s="137"/>
      <c r="KUM5" s="137"/>
      <c r="KUN5" s="137"/>
      <c r="KUO5" s="137"/>
      <c r="KUP5" s="137"/>
      <c r="KUQ5" s="137"/>
      <c r="KUR5" s="137"/>
      <c r="KUS5" s="137"/>
      <c r="KUT5" s="137"/>
      <c r="KUU5" s="137"/>
      <c r="KUV5" s="137"/>
      <c r="KUW5" s="137"/>
      <c r="KUX5" s="137"/>
      <c r="KUY5" s="137"/>
      <c r="KUZ5" s="137"/>
      <c r="KVA5" s="137"/>
      <c r="KVB5" s="137"/>
      <c r="KVC5" s="137"/>
      <c r="KVD5" s="137"/>
      <c r="KVE5" s="137"/>
      <c r="KVF5" s="137"/>
      <c r="KVG5" s="137"/>
      <c r="KVH5" s="137"/>
      <c r="KVI5" s="137"/>
      <c r="KVJ5" s="137"/>
      <c r="KVK5" s="137"/>
      <c r="KVL5" s="137"/>
      <c r="KVM5" s="137"/>
      <c r="KVN5" s="137"/>
      <c r="KVO5" s="137"/>
      <c r="KVP5" s="137"/>
      <c r="KVQ5" s="137"/>
      <c r="KVR5" s="137"/>
      <c r="KVS5" s="137"/>
      <c r="KVT5" s="137"/>
      <c r="KVU5" s="137"/>
      <c r="KVV5" s="137"/>
      <c r="KVW5" s="137"/>
      <c r="KVX5" s="137"/>
      <c r="KVY5" s="137"/>
      <c r="KVZ5" s="137"/>
      <c r="KWA5" s="137"/>
      <c r="KWB5" s="137"/>
      <c r="KWC5" s="137"/>
      <c r="KWD5" s="137"/>
      <c r="KWE5" s="137"/>
      <c r="KWF5" s="137"/>
      <c r="KWG5" s="137"/>
      <c r="KWH5" s="137"/>
      <c r="KWI5" s="137"/>
      <c r="KWJ5" s="137"/>
      <c r="KWK5" s="137"/>
      <c r="KWL5" s="137"/>
      <c r="KWM5" s="137"/>
      <c r="KWN5" s="137"/>
      <c r="KWO5" s="137"/>
      <c r="KWP5" s="137"/>
      <c r="KWQ5" s="137"/>
      <c r="KWR5" s="137"/>
      <c r="KWS5" s="137"/>
      <c r="KWT5" s="137"/>
      <c r="KWU5" s="137"/>
      <c r="KWV5" s="137"/>
      <c r="KWW5" s="137"/>
      <c r="KWX5" s="137"/>
      <c r="KWY5" s="137"/>
      <c r="KWZ5" s="137"/>
      <c r="KXA5" s="137"/>
      <c r="KXB5" s="137"/>
      <c r="KXC5" s="137"/>
      <c r="KXD5" s="137"/>
      <c r="KXE5" s="137"/>
      <c r="KXF5" s="137"/>
      <c r="KXG5" s="137"/>
      <c r="KXH5" s="137"/>
      <c r="KXI5" s="137"/>
      <c r="KXJ5" s="137"/>
      <c r="KXK5" s="137"/>
      <c r="KXL5" s="137"/>
      <c r="KXM5" s="137"/>
      <c r="KXN5" s="137"/>
      <c r="KXO5" s="137"/>
      <c r="KXP5" s="137"/>
      <c r="KXQ5" s="137"/>
      <c r="KXR5" s="137"/>
      <c r="KXS5" s="137"/>
      <c r="KXT5" s="137"/>
      <c r="KXU5" s="137"/>
      <c r="KXV5" s="137"/>
      <c r="KXW5" s="137"/>
      <c r="KXX5" s="137"/>
      <c r="KXY5" s="137"/>
      <c r="KXZ5" s="137"/>
      <c r="KYA5" s="137"/>
      <c r="KYB5" s="137"/>
      <c r="KYC5" s="137"/>
      <c r="KYD5" s="137"/>
      <c r="KYE5" s="137"/>
      <c r="KYF5" s="137"/>
      <c r="KYG5" s="137"/>
      <c r="KYH5" s="137"/>
      <c r="KYI5" s="137"/>
      <c r="KYJ5" s="137"/>
      <c r="KYK5" s="137"/>
      <c r="KYL5" s="137"/>
      <c r="KYM5" s="137"/>
      <c r="KYN5" s="137"/>
      <c r="KYO5" s="137"/>
      <c r="KYP5" s="137"/>
      <c r="KYQ5" s="137"/>
      <c r="KYR5" s="137"/>
      <c r="KYS5" s="137"/>
      <c r="KYT5" s="137"/>
      <c r="KYU5" s="137"/>
      <c r="KYV5" s="137"/>
      <c r="KYW5" s="137"/>
      <c r="KYX5" s="137"/>
      <c r="KYY5" s="137"/>
      <c r="KYZ5" s="137"/>
      <c r="KZA5" s="137"/>
      <c r="KZB5" s="137"/>
      <c r="KZC5" s="137"/>
      <c r="KZD5" s="137"/>
      <c r="KZE5" s="137"/>
      <c r="KZF5" s="137"/>
      <c r="KZG5" s="137"/>
      <c r="KZH5" s="137"/>
      <c r="KZI5" s="137"/>
      <c r="KZJ5" s="137"/>
      <c r="KZK5" s="137"/>
      <c r="KZL5" s="137"/>
      <c r="KZM5" s="137"/>
      <c r="KZN5" s="137"/>
      <c r="KZO5" s="137"/>
      <c r="KZP5" s="137"/>
      <c r="KZQ5" s="137"/>
      <c r="KZR5" s="137"/>
      <c r="KZS5" s="137"/>
      <c r="KZT5" s="137"/>
      <c r="KZU5" s="137"/>
      <c r="KZV5" s="137"/>
      <c r="KZW5" s="137"/>
      <c r="KZX5" s="137"/>
      <c r="KZY5" s="137"/>
      <c r="KZZ5" s="137"/>
      <c r="LAA5" s="137"/>
      <c r="LAB5" s="137"/>
      <c r="LAC5" s="137"/>
      <c r="LAD5" s="137"/>
      <c r="LAE5" s="137"/>
      <c r="LAF5" s="137"/>
      <c r="LAG5" s="137"/>
      <c r="LAH5" s="137"/>
      <c r="LAI5" s="137"/>
      <c r="LAJ5" s="137"/>
      <c r="LAK5" s="137"/>
      <c r="LAL5" s="137"/>
      <c r="LAM5" s="137"/>
      <c r="LAN5" s="137"/>
      <c r="LAO5" s="137"/>
      <c r="LAP5" s="137"/>
      <c r="LAQ5" s="137"/>
      <c r="LAR5" s="137"/>
      <c r="LAS5" s="137"/>
      <c r="LAT5" s="137"/>
      <c r="LAU5" s="137"/>
      <c r="LAV5" s="137"/>
      <c r="LAW5" s="137"/>
      <c r="LAX5" s="137"/>
      <c r="LAY5" s="137"/>
      <c r="LAZ5" s="137"/>
      <c r="LBA5" s="137"/>
      <c r="LBB5" s="137"/>
      <c r="LBC5" s="137"/>
      <c r="LBD5" s="137"/>
      <c r="LBE5" s="137"/>
      <c r="LBF5" s="137"/>
      <c r="LBG5" s="137"/>
      <c r="LBH5" s="137"/>
      <c r="LBI5" s="137"/>
      <c r="LBJ5" s="137"/>
      <c r="LBK5" s="137"/>
      <c r="LBL5" s="137"/>
      <c r="LBM5" s="137"/>
      <c r="LBN5" s="137"/>
      <c r="LBO5" s="137"/>
      <c r="LBP5" s="137"/>
      <c r="LBQ5" s="137"/>
      <c r="LBR5" s="137"/>
      <c r="LBS5" s="137"/>
      <c r="LBT5" s="137"/>
      <c r="LBU5" s="137"/>
      <c r="LBV5" s="137"/>
      <c r="LBW5" s="137"/>
      <c r="LBX5" s="137"/>
      <c r="LBY5" s="137"/>
      <c r="LBZ5" s="137"/>
      <c r="LCA5" s="137"/>
      <c r="LCB5" s="137"/>
      <c r="LCC5" s="137"/>
      <c r="LCD5" s="137"/>
      <c r="LCE5" s="137"/>
      <c r="LCF5" s="137"/>
      <c r="LCG5" s="137"/>
      <c r="LCH5" s="137"/>
      <c r="LCI5" s="137"/>
      <c r="LCJ5" s="137"/>
      <c r="LCK5" s="137"/>
      <c r="LCL5" s="137"/>
      <c r="LCM5" s="137"/>
      <c r="LCN5" s="137"/>
      <c r="LCO5" s="137"/>
      <c r="LCP5" s="137"/>
      <c r="LCQ5" s="137"/>
      <c r="LCR5" s="137"/>
      <c r="LCS5" s="137"/>
      <c r="LCT5" s="137"/>
      <c r="LCU5" s="137"/>
      <c r="LCV5" s="137"/>
      <c r="LCW5" s="137"/>
      <c r="LCX5" s="137"/>
      <c r="LCY5" s="137"/>
      <c r="LCZ5" s="137"/>
      <c r="LDA5" s="137"/>
      <c r="LDB5" s="137"/>
      <c r="LDC5" s="137"/>
      <c r="LDD5" s="137"/>
      <c r="LDE5" s="137"/>
      <c r="LDF5" s="137"/>
      <c r="LDG5" s="137"/>
      <c r="LDH5" s="137"/>
      <c r="LDI5" s="137"/>
      <c r="LDJ5" s="137"/>
      <c r="LDK5" s="137"/>
      <c r="LDL5" s="137"/>
      <c r="LDM5" s="137"/>
      <c r="LDN5" s="137"/>
      <c r="LDO5" s="137"/>
      <c r="LDP5" s="137"/>
      <c r="LDQ5" s="137"/>
      <c r="LDR5" s="137"/>
      <c r="LDS5" s="137"/>
      <c r="LDT5" s="137"/>
      <c r="LDU5" s="137"/>
      <c r="LDV5" s="137"/>
      <c r="LDW5" s="137"/>
      <c r="LDX5" s="137"/>
      <c r="LDY5" s="137"/>
      <c r="LDZ5" s="137"/>
      <c r="LEA5" s="137"/>
      <c r="LEB5" s="137"/>
      <c r="LEC5" s="137"/>
      <c r="LED5" s="137"/>
      <c r="LEE5" s="137"/>
      <c r="LEF5" s="137"/>
      <c r="LEG5" s="137"/>
      <c r="LEH5" s="137"/>
      <c r="LEI5" s="137"/>
      <c r="LEJ5" s="137"/>
      <c r="LEK5" s="137"/>
      <c r="LEL5" s="137"/>
      <c r="LEM5" s="137"/>
      <c r="LEN5" s="137"/>
      <c r="LEO5" s="137"/>
      <c r="LEP5" s="137"/>
      <c r="LEQ5" s="137"/>
      <c r="LER5" s="137"/>
      <c r="LES5" s="137"/>
      <c r="LET5" s="137"/>
      <c r="LEU5" s="137"/>
      <c r="LEV5" s="137"/>
      <c r="LEW5" s="137"/>
      <c r="LEX5" s="137"/>
      <c r="LEY5" s="137"/>
      <c r="LEZ5" s="137"/>
      <c r="LFA5" s="137"/>
      <c r="LFB5" s="137"/>
      <c r="LFC5" s="137"/>
      <c r="LFD5" s="137"/>
      <c r="LFE5" s="137"/>
      <c r="LFF5" s="137"/>
      <c r="LFG5" s="137"/>
      <c r="LFH5" s="137"/>
      <c r="LFI5" s="137"/>
      <c r="LFJ5" s="137"/>
      <c r="LFK5" s="137"/>
      <c r="LFL5" s="137"/>
      <c r="LFM5" s="137"/>
      <c r="LFN5" s="137"/>
      <c r="LFO5" s="137"/>
      <c r="LFP5" s="137"/>
      <c r="LFQ5" s="137"/>
      <c r="LFR5" s="137"/>
      <c r="LFS5" s="137"/>
      <c r="LFT5" s="137"/>
      <c r="LFU5" s="137"/>
      <c r="LFV5" s="137"/>
      <c r="LFW5" s="137"/>
      <c r="LFX5" s="137"/>
      <c r="LFY5" s="137"/>
      <c r="LFZ5" s="137"/>
      <c r="LGA5" s="137"/>
      <c r="LGB5" s="137"/>
      <c r="LGC5" s="137"/>
      <c r="LGD5" s="137"/>
      <c r="LGE5" s="137"/>
      <c r="LGF5" s="137"/>
      <c r="LGG5" s="137"/>
      <c r="LGH5" s="137"/>
      <c r="LGI5" s="137"/>
      <c r="LGJ5" s="137"/>
      <c r="LGK5" s="137"/>
      <c r="LGL5" s="137"/>
      <c r="LGM5" s="137"/>
      <c r="LGN5" s="137"/>
      <c r="LGO5" s="137"/>
      <c r="LGP5" s="137"/>
      <c r="LGQ5" s="137"/>
      <c r="LGR5" s="137"/>
      <c r="LGS5" s="137"/>
      <c r="LGT5" s="137"/>
      <c r="LGU5" s="137"/>
      <c r="LGV5" s="137"/>
      <c r="LGW5" s="137"/>
      <c r="LGX5" s="137"/>
      <c r="LGY5" s="137"/>
      <c r="LGZ5" s="137"/>
      <c r="LHA5" s="137"/>
      <c r="LHB5" s="137"/>
      <c r="LHC5" s="137"/>
      <c r="LHD5" s="137"/>
      <c r="LHE5" s="137"/>
      <c r="LHF5" s="137"/>
      <c r="LHG5" s="137"/>
      <c r="LHH5" s="137"/>
      <c r="LHI5" s="137"/>
      <c r="LHJ5" s="137"/>
      <c r="LHK5" s="137"/>
      <c r="LHL5" s="137"/>
      <c r="LHM5" s="137"/>
      <c r="LHN5" s="137"/>
      <c r="LHO5" s="137"/>
      <c r="LHP5" s="137"/>
      <c r="LHQ5" s="137"/>
      <c r="LHR5" s="137"/>
      <c r="LHS5" s="137"/>
      <c r="LHT5" s="137"/>
      <c r="LHU5" s="137"/>
      <c r="LHV5" s="137"/>
      <c r="LHW5" s="137"/>
      <c r="LHX5" s="137"/>
      <c r="LHY5" s="137"/>
      <c r="LHZ5" s="137"/>
      <c r="LIA5" s="137"/>
      <c r="LIB5" s="137"/>
      <c r="LIC5" s="137"/>
      <c r="LID5" s="137"/>
      <c r="LIE5" s="137"/>
      <c r="LIF5" s="137"/>
      <c r="LIG5" s="137"/>
      <c r="LIH5" s="137"/>
      <c r="LII5" s="137"/>
      <c r="LIJ5" s="137"/>
      <c r="LIK5" s="137"/>
      <c r="LIL5" s="137"/>
      <c r="LIM5" s="137"/>
      <c r="LIN5" s="137"/>
      <c r="LIO5" s="137"/>
      <c r="LIP5" s="137"/>
      <c r="LIQ5" s="137"/>
      <c r="LIR5" s="137"/>
      <c r="LIS5" s="137"/>
      <c r="LIT5" s="137"/>
      <c r="LIU5" s="137"/>
      <c r="LIV5" s="137"/>
      <c r="LIW5" s="137"/>
      <c r="LIX5" s="137"/>
      <c r="LIY5" s="137"/>
      <c r="LIZ5" s="137"/>
      <c r="LJA5" s="137"/>
      <c r="LJB5" s="137"/>
      <c r="LJC5" s="137"/>
      <c r="LJD5" s="137"/>
      <c r="LJE5" s="137"/>
      <c r="LJF5" s="137"/>
      <c r="LJG5" s="137"/>
      <c r="LJH5" s="137"/>
      <c r="LJI5" s="137"/>
      <c r="LJJ5" s="137"/>
      <c r="LJK5" s="137"/>
      <c r="LJL5" s="137"/>
      <c r="LJM5" s="137"/>
      <c r="LJN5" s="137"/>
      <c r="LJO5" s="137"/>
      <c r="LJP5" s="137"/>
      <c r="LJQ5" s="137"/>
      <c r="LJR5" s="137"/>
      <c r="LJS5" s="137"/>
      <c r="LJT5" s="137"/>
      <c r="LJU5" s="137"/>
      <c r="LJV5" s="137"/>
      <c r="LJW5" s="137"/>
      <c r="LJX5" s="137"/>
      <c r="LJY5" s="137"/>
      <c r="LJZ5" s="137"/>
      <c r="LKA5" s="137"/>
      <c r="LKB5" s="137"/>
      <c r="LKC5" s="137"/>
      <c r="LKD5" s="137"/>
      <c r="LKE5" s="137"/>
      <c r="LKF5" s="137"/>
      <c r="LKG5" s="137"/>
      <c r="LKH5" s="137"/>
      <c r="LKI5" s="137"/>
      <c r="LKJ5" s="137"/>
      <c r="LKK5" s="137"/>
      <c r="LKL5" s="137"/>
      <c r="LKM5" s="137"/>
      <c r="LKN5" s="137"/>
      <c r="LKO5" s="137"/>
      <c r="LKP5" s="137"/>
      <c r="LKQ5" s="137"/>
      <c r="LKR5" s="137"/>
      <c r="LKS5" s="137"/>
      <c r="LKT5" s="137"/>
      <c r="LKU5" s="137"/>
      <c r="LKV5" s="137"/>
      <c r="LKW5" s="137"/>
      <c r="LKX5" s="137"/>
      <c r="LKY5" s="137"/>
      <c r="LKZ5" s="137"/>
      <c r="LLA5" s="137"/>
      <c r="LLB5" s="137"/>
      <c r="LLC5" s="137"/>
      <c r="LLD5" s="137"/>
      <c r="LLE5" s="137"/>
      <c r="LLF5" s="137"/>
      <c r="LLG5" s="137"/>
      <c r="LLH5" s="137"/>
      <c r="LLI5" s="137"/>
      <c r="LLJ5" s="137"/>
      <c r="LLK5" s="137"/>
      <c r="LLL5" s="137"/>
      <c r="LLM5" s="137"/>
      <c r="LLN5" s="137"/>
      <c r="LLO5" s="137"/>
      <c r="LLP5" s="137"/>
      <c r="LLQ5" s="137"/>
      <c r="LLR5" s="137"/>
      <c r="LLS5" s="137"/>
      <c r="LLT5" s="137"/>
      <c r="LLU5" s="137"/>
      <c r="LLV5" s="137"/>
      <c r="LLW5" s="137"/>
      <c r="LLX5" s="137"/>
      <c r="LLY5" s="137"/>
      <c r="LLZ5" s="137"/>
      <c r="LMA5" s="137"/>
      <c r="LMB5" s="137"/>
      <c r="LMC5" s="137"/>
      <c r="LMD5" s="137"/>
      <c r="LME5" s="137"/>
      <c r="LMF5" s="137"/>
      <c r="LMG5" s="137"/>
      <c r="LMH5" s="137"/>
      <c r="LMI5" s="137"/>
      <c r="LMJ5" s="137"/>
      <c r="LMK5" s="137"/>
      <c r="LML5" s="137"/>
      <c r="LMM5" s="137"/>
      <c r="LMN5" s="137"/>
      <c r="LMO5" s="137"/>
      <c r="LMP5" s="137"/>
      <c r="LMQ5" s="137"/>
      <c r="LMR5" s="137"/>
      <c r="LMS5" s="137"/>
      <c r="LMT5" s="137"/>
      <c r="LMU5" s="137"/>
      <c r="LMV5" s="137"/>
      <c r="LMW5" s="137"/>
      <c r="LMX5" s="137"/>
      <c r="LMY5" s="137"/>
      <c r="LMZ5" s="137"/>
      <c r="LNA5" s="137"/>
      <c r="LNB5" s="137"/>
      <c r="LNC5" s="137"/>
      <c r="LND5" s="137"/>
      <c r="LNE5" s="137"/>
      <c r="LNF5" s="137"/>
      <c r="LNG5" s="137"/>
      <c r="LNH5" s="137"/>
      <c r="LNI5" s="137"/>
      <c r="LNJ5" s="137"/>
      <c r="LNK5" s="137"/>
      <c r="LNL5" s="137"/>
      <c r="LNM5" s="137"/>
      <c r="LNN5" s="137"/>
      <c r="LNO5" s="137"/>
      <c r="LNP5" s="137"/>
      <c r="LNQ5" s="137"/>
      <c r="LNR5" s="137"/>
      <c r="LNS5" s="137"/>
      <c r="LNT5" s="137"/>
      <c r="LNU5" s="137"/>
      <c r="LNV5" s="137"/>
      <c r="LNW5" s="137"/>
      <c r="LNX5" s="137"/>
      <c r="LNY5" s="137"/>
      <c r="LNZ5" s="137"/>
      <c r="LOA5" s="137"/>
      <c r="LOB5" s="137"/>
      <c r="LOC5" s="137"/>
      <c r="LOD5" s="137"/>
      <c r="LOE5" s="137"/>
      <c r="LOF5" s="137"/>
      <c r="LOG5" s="137"/>
      <c r="LOH5" s="137"/>
      <c r="LOI5" s="137"/>
      <c r="LOJ5" s="137"/>
      <c r="LOK5" s="137"/>
      <c r="LOL5" s="137"/>
      <c r="LOM5" s="137"/>
      <c r="LON5" s="137"/>
      <c r="LOO5" s="137"/>
      <c r="LOP5" s="137"/>
      <c r="LOQ5" s="137"/>
      <c r="LOR5" s="137"/>
      <c r="LOS5" s="137"/>
      <c r="LOT5" s="137"/>
      <c r="LOU5" s="137"/>
      <c r="LOV5" s="137"/>
      <c r="LOW5" s="137"/>
      <c r="LOX5" s="137"/>
      <c r="LOY5" s="137"/>
      <c r="LOZ5" s="137"/>
      <c r="LPA5" s="137"/>
      <c r="LPB5" s="137"/>
      <c r="LPC5" s="137"/>
      <c r="LPD5" s="137"/>
      <c r="LPE5" s="137"/>
      <c r="LPF5" s="137"/>
      <c r="LPG5" s="137"/>
      <c r="LPH5" s="137"/>
      <c r="LPI5" s="137"/>
      <c r="LPJ5" s="137"/>
      <c r="LPK5" s="137"/>
      <c r="LPL5" s="137"/>
      <c r="LPM5" s="137"/>
      <c r="LPN5" s="137"/>
      <c r="LPO5" s="137"/>
      <c r="LPP5" s="137"/>
      <c r="LPQ5" s="137"/>
      <c r="LPR5" s="137"/>
      <c r="LPS5" s="137"/>
      <c r="LPT5" s="137"/>
      <c r="LPU5" s="137"/>
      <c r="LPV5" s="137"/>
      <c r="LPW5" s="137"/>
      <c r="LPX5" s="137"/>
      <c r="LPY5" s="137"/>
      <c r="LPZ5" s="137"/>
      <c r="LQA5" s="137"/>
      <c r="LQB5" s="137"/>
      <c r="LQC5" s="137"/>
      <c r="LQD5" s="137"/>
      <c r="LQE5" s="137"/>
      <c r="LQF5" s="137"/>
      <c r="LQG5" s="137"/>
      <c r="LQH5" s="137"/>
      <c r="LQI5" s="137"/>
      <c r="LQJ5" s="137"/>
      <c r="LQK5" s="137"/>
      <c r="LQL5" s="137"/>
      <c r="LQM5" s="137"/>
      <c r="LQN5" s="137"/>
      <c r="LQO5" s="137"/>
      <c r="LQP5" s="137"/>
      <c r="LQQ5" s="137"/>
      <c r="LQR5" s="137"/>
      <c r="LQS5" s="137"/>
      <c r="LQT5" s="137"/>
      <c r="LQU5" s="137"/>
      <c r="LQV5" s="137"/>
      <c r="LQW5" s="137"/>
      <c r="LQX5" s="137"/>
      <c r="LQY5" s="137"/>
      <c r="LQZ5" s="137"/>
      <c r="LRA5" s="137"/>
      <c r="LRB5" s="137"/>
      <c r="LRC5" s="137"/>
      <c r="LRD5" s="137"/>
      <c r="LRE5" s="137"/>
      <c r="LRF5" s="137"/>
      <c r="LRG5" s="137"/>
      <c r="LRH5" s="137"/>
      <c r="LRI5" s="137"/>
      <c r="LRJ5" s="137"/>
      <c r="LRK5" s="137"/>
      <c r="LRL5" s="137"/>
      <c r="LRM5" s="137"/>
      <c r="LRN5" s="137"/>
      <c r="LRO5" s="137"/>
      <c r="LRP5" s="137"/>
      <c r="LRQ5" s="137"/>
      <c r="LRR5" s="137"/>
      <c r="LRS5" s="137"/>
      <c r="LRT5" s="137"/>
      <c r="LRU5" s="137"/>
      <c r="LRV5" s="137"/>
      <c r="LRW5" s="137"/>
      <c r="LRX5" s="137"/>
      <c r="LRY5" s="137"/>
      <c r="LRZ5" s="137"/>
      <c r="LSA5" s="137"/>
      <c r="LSB5" s="137"/>
      <c r="LSC5" s="137"/>
      <c r="LSD5" s="137"/>
      <c r="LSE5" s="137"/>
      <c r="LSF5" s="137"/>
      <c r="LSG5" s="137"/>
      <c r="LSH5" s="137"/>
      <c r="LSI5" s="137"/>
      <c r="LSJ5" s="137"/>
      <c r="LSK5" s="137"/>
      <c r="LSL5" s="137"/>
      <c r="LSM5" s="137"/>
      <c r="LSN5" s="137"/>
      <c r="LSO5" s="137"/>
      <c r="LSP5" s="137"/>
      <c r="LSQ5" s="137"/>
      <c r="LSR5" s="137"/>
      <c r="LSS5" s="137"/>
      <c r="LST5" s="137"/>
      <c r="LSU5" s="137"/>
      <c r="LSV5" s="137"/>
      <c r="LSW5" s="137"/>
      <c r="LSX5" s="137"/>
      <c r="LSY5" s="137"/>
      <c r="LSZ5" s="137"/>
      <c r="LTA5" s="137"/>
      <c r="LTB5" s="137"/>
      <c r="LTC5" s="137"/>
      <c r="LTD5" s="137"/>
      <c r="LTE5" s="137"/>
      <c r="LTF5" s="137"/>
      <c r="LTG5" s="137"/>
      <c r="LTH5" s="137"/>
      <c r="LTI5" s="137"/>
      <c r="LTJ5" s="137"/>
      <c r="LTK5" s="137"/>
      <c r="LTL5" s="137"/>
      <c r="LTM5" s="137"/>
      <c r="LTN5" s="137"/>
      <c r="LTO5" s="137"/>
      <c r="LTP5" s="137"/>
      <c r="LTQ5" s="137"/>
      <c r="LTR5" s="137"/>
      <c r="LTS5" s="137"/>
      <c r="LTT5" s="137"/>
      <c r="LTU5" s="137"/>
      <c r="LTV5" s="137"/>
      <c r="LTW5" s="137"/>
      <c r="LTX5" s="137"/>
      <c r="LTY5" s="137"/>
      <c r="LTZ5" s="137"/>
      <c r="LUA5" s="137"/>
      <c r="LUB5" s="137"/>
      <c r="LUC5" s="137"/>
      <c r="LUD5" s="137"/>
      <c r="LUE5" s="137"/>
      <c r="LUF5" s="137"/>
      <c r="LUG5" s="137"/>
      <c r="LUH5" s="137"/>
      <c r="LUI5" s="137"/>
      <c r="LUJ5" s="137"/>
      <c r="LUK5" s="137"/>
      <c r="LUL5" s="137"/>
      <c r="LUM5" s="137"/>
      <c r="LUN5" s="137"/>
      <c r="LUO5" s="137"/>
      <c r="LUP5" s="137"/>
      <c r="LUQ5" s="137"/>
      <c r="LUR5" s="137"/>
      <c r="LUS5" s="137"/>
      <c r="LUT5" s="137"/>
      <c r="LUU5" s="137"/>
      <c r="LUV5" s="137"/>
      <c r="LUW5" s="137"/>
      <c r="LUX5" s="137"/>
      <c r="LUY5" s="137"/>
      <c r="LUZ5" s="137"/>
      <c r="LVA5" s="137"/>
      <c r="LVB5" s="137"/>
      <c r="LVC5" s="137"/>
      <c r="LVD5" s="137"/>
      <c r="LVE5" s="137"/>
      <c r="LVF5" s="137"/>
      <c r="LVG5" s="137"/>
      <c r="LVH5" s="137"/>
      <c r="LVI5" s="137"/>
      <c r="LVJ5" s="137"/>
      <c r="LVK5" s="137"/>
      <c r="LVL5" s="137"/>
      <c r="LVM5" s="137"/>
      <c r="LVN5" s="137"/>
      <c r="LVO5" s="137"/>
      <c r="LVP5" s="137"/>
      <c r="LVQ5" s="137"/>
      <c r="LVR5" s="137"/>
      <c r="LVS5" s="137"/>
      <c r="LVT5" s="137"/>
      <c r="LVU5" s="137"/>
      <c r="LVV5" s="137"/>
      <c r="LVW5" s="137"/>
      <c r="LVX5" s="137"/>
      <c r="LVY5" s="137"/>
      <c r="LVZ5" s="137"/>
      <c r="LWA5" s="137"/>
      <c r="LWB5" s="137"/>
      <c r="LWC5" s="137"/>
      <c r="LWD5" s="137"/>
      <c r="LWE5" s="137"/>
      <c r="LWF5" s="137"/>
      <c r="LWG5" s="137"/>
      <c r="LWH5" s="137"/>
      <c r="LWI5" s="137"/>
      <c r="LWJ5" s="137"/>
      <c r="LWK5" s="137"/>
      <c r="LWL5" s="137"/>
      <c r="LWM5" s="137"/>
      <c r="LWN5" s="137"/>
      <c r="LWO5" s="137"/>
      <c r="LWP5" s="137"/>
      <c r="LWQ5" s="137"/>
      <c r="LWR5" s="137"/>
      <c r="LWS5" s="137"/>
      <c r="LWT5" s="137"/>
      <c r="LWU5" s="137"/>
      <c r="LWV5" s="137"/>
      <c r="LWW5" s="137"/>
      <c r="LWX5" s="137"/>
      <c r="LWY5" s="137"/>
      <c r="LWZ5" s="137"/>
      <c r="LXA5" s="137"/>
      <c r="LXB5" s="137"/>
      <c r="LXC5" s="137"/>
      <c r="LXD5" s="137"/>
      <c r="LXE5" s="137"/>
      <c r="LXF5" s="137"/>
      <c r="LXG5" s="137"/>
      <c r="LXH5" s="137"/>
      <c r="LXI5" s="137"/>
      <c r="LXJ5" s="137"/>
      <c r="LXK5" s="137"/>
      <c r="LXL5" s="137"/>
      <c r="LXM5" s="137"/>
      <c r="LXN5" s="137"/>
      <c r="LXO5" s="137"/>
      <c r="LXP5" s="137"/>
      <c r="LXQ5" s="137"/>
      <c r="LXR5" s="137"/>
      <c r="LXS5" s="137"/>
      <c r="LXT5" s="137"/>
      <c r="LXU5" s="137"/>
      <c r="LXV5" s="137"/>
      <c r="LXW5" s="137"/>
      <c r="LXX5" s="137"/>
      <c r="LXY5" s="137"/>
      <c r="LXZ5" s="137"/>
      <c r="LYA5" s="137"/>
      <c r="LYB5" s="137"/>
      <c r="LYC5" s="137"/>
      <c r="LYD5" s="137"/>
      <c r="LYE5" s="137"/>
      <c r="LYF5" s="137"/>
      <c r="LYG5" s="137"/>
      <c r="LYH5" s="137"/>
      <c r="LYI5" s="137"/>
      <c r="LYJ5" s="137"/>
      <c r="LYK5" s="137"/>
      <c r="LYL5" s="137"/>
      <c r="LYM5" s="137"/>
      <c r="LYN5" s="137"/>
      <c r="LYO5" s="137"/>
      <c r="LYP5" s="137"/>
      <c r="LYQ5" s="137"/>
      <c r="LYR5" s="137"/>
      <c r="LYS5" s="137"/>
      <c r="LYT5" s="137"/>
      <c r="LYU5" s="137"/>
      <c r="LYV5" s="137"/>
      <c r="LYW5" s="137"/>
      <c r="LYX5" s="137"/>
      <c r="LYY5" s="137"/>
      <c r="LYZ5" s="137"/>
      <c r="LZA5" s="137"/>
      <c r="LZB5" s="137"/>
      <c r="LZC5" s="137"/>
      <c r="LZD5" s="137"/>
      <c r="LZE5" s="137"/>
      <c r="LZF5" s="137"/>
      <c r="LZG5" s="137"/>
      <c r="LZH5" s="137"/>
      <c r="LZI5" s="137"/>
      <c r="LZJ5" s="137"/>
      <c r="LZK5" s="137"/>
      <c r="LZL5" s="137"/>
      <c r="LZM5" s="137"/>
      <c r="LZN5" s="137"/>
      <c r="LZO5" s="137"/>
      <c r="LZP5" s="137"/>
      <c r="LZQ5" s="137"/>
      <c r="LZR5" s="137"/>
      <c r="LZS5" s="137"/>
      <c r="LZT5" s="137"/>
      <c r="LZU5" s="137"/>
      <c r="LZV5" s="137"/>
      <c r="LZW5" s="137"/>
      <c r="LZX5" s="137"/>
      <c r="LZY5" s="137"/>
      <c r="LZZ5" s="137"/>
      <c r="MAA5" s="137"/>
      <c r="MAB5" s="137"/>
      <c r="MAC5" s="137"/>
      <c r="MAD5" s="137"/>
      <c r="MAE5" s="137"/>
      <c r="MAF5" s="137"/>
      <c r="MAG5" s="137"/>
      <c r="MAH5" s="137"/>
      <c r="MAI5" s="137"/>
      <c r="MAJ5" s="137"/>
      <c r="MAK5" s="137"/>
      <c r="MAL5" s="137"/>
      <c r="MAM5" s="137"/>
      <c r="MAN5" s="137"/>
      <c r="MAO5" s="137"/>
      <c r="MAP5" s="137"/>
      <c r="MAQ5" s="137"/>
      <c r="MAR5" s="137"/>
      <c r="MAS5" s="137"/>
      <c r="MAT5" s="137"/>
      <c r="MAU5" s="137"/>
      <c r="MAV5" s="137"/>
      <c r="MAW5" s="137"/>
      <c r="MAX5" s="137"/>
      <c r="MAY5" s="137"/>
      <c r="MAZ5" s="137"/>
      <c r="MBA5" s="137"/>
      <c r="MBB5" s="137"/>
      <c r="MBC5" s="137"/>
      <c r="MBD5" s="137"/>
      <c r="MBE5" s="137"/>
      <c r="MBF5" s="137"/>
      <c r="MBG5" s="137"/>
      <c r="MBH5" s="137"/>
      <c r="MBI5" s="137"/>
      <c r="MBJ5" s="137"/>
      <c r="MBK5" s="137"/>
      <c r="MBL5" s="137"/>
      <c r="MBM5" s="137"/>
      <c r="MBN5" s="137"/>
      <c r="MBO5" s="137"/>
      <c r="MBP5" s="137"/>
      <c r="MBQ5" s="137"/>
      <c r="MBR5" s="137"/>
      <c r="MBS5" s="137"/>
      <c r="MBT5" s="137"/>
      <c r="MBU5" s="137"/>
      <c r="MBV5" s="137"/>
      <c r="MBW5" s="137"/>
      <c r="MBX5" s="137"/>
      <c r="MBY5" s="137"/>
      <c r="MBZ5" s="137"/>
      <c r="MCA5" s="137"/>
      <c r="MCB5" s="137"/>
      <c r="MCC5" s="137"/>
      <c r="MCD5" s="137"/>
      <c r="MCE5" s="137"/>
      <c r="MCF5" s="137"/>
      <c r="MCG5" s="137"/>
      <c r="MCH5" s="137"/>
      <c r="MCI5" s="137"/>
      <c r="MCJ5" s="137"/>
      <c r="MCK5" s="137"/>
      <c r="MCL5" s="137"/>
      <c r="MCM5" s="137"/>
      <c r="MCN5" s="137"/>
      <c r="MCO5" s="137"/>
      <c r="MCP5" s="137"/>
      <c r="MCQ5" s="137"/>
      <c r="MCR5" s="137"/>
      <c r="MCS5" s="137"/>
      <c r="MCT5" s="137"/>
      <c r="MCU5" s="137"/>
      <c r="MCV5" s="137"/>
      <c r="MCW5" s="137"/>
      <c r="MCX5" s="137"/>
      <c r="MCY5" s="137"/>
      <c r="MCZ5" s="137"/>
      <c r="MDA5" s="137"/>
      <c r="MDB5" s="137"/>
      <c r="MDC5" s="137"/>
      <c r="MDD5" s="137"/>
      <c r="MDE5" s="137"/>
      <c r="MDF5" s="137"/>
      <c r="MDG5" s="137"/>
      <c r="MDH5" s="137"/>
      <c r="MDI5" s="137"/>
      <c r="MDJ5" s="137"/>
      <c r="MDK5" s="137"/>
      <c r="MDL5" s="137"/>
      <c r="MDM5" s="137"/>
      <c r="MDN5" s="137"/>
      <c r="MDO5" s="137"/>
      <c r="MDP5" s="137"/>
      <c r="MDQ5" s="137"/>
      <c r="MDR5" s="137"/>
      <c r="MDS5" s="137"/>
      <c r="MDT5" s="137"/>
      <c r="MDU5" s="137"/>
      <c r="MDV5" s="137"/>
      <c r="MDW5" s="137"/>
      <c r="MDX5" s="137"/>
      <c r="MDY5" s="137"/>
      <c r="MDZ5" s="137"/>
      <c r="MEA5" s="137"/>
      <c r="MEB5" s="137"/>
      <c r="MEC5" s="137"/>
      <c r="MED5" s="137"/>
      <c r="MEE5" s="137"/>
      <c r="MEF5" s="137"/>
      <c r="MEG5" s="137"/>
      <c r="MEH5" s="137"/>
      <c r="MEI5" s="137"/>
      <c r="MEJ5" s="137"/>
      <c r="MEK5" s="137"/>
      <c r="MEL5" s="137"/>
      <c r="MEM5" s="137"/>
      <c r="MEN5" s="137"/>
      <c r="MEO5" s="137"/>
      <c r="MEP5" s="137"/>
      <c r="MEQ5" s="137"/>
      <c r="MER5" s="137"/>
      <c r="MES5" s="137"/>
      <c r="MET5" s="137"/>
      <c r="MEU5" s="137"/>
      <c r="MEV5" s="137"/>
      <c r="MEW5" s="137"/>
      <c r="MEX5" s="137"/>
      <c r="MEY5" s="137"/>
      <c r="MEZ5" s="137"/>
      <c r="MFA5" s="137"/>
      <c r="MFB5" s="137"/>
      <c r="MFC5" s="137"/>
      <c r="MFD5" s="137"/>
      <c r="MFE5" s="137"/>
      <c r="MFF5" s="137"/>
      <c r="MFG5" s="137"/>
      <c r="MFH5" s="137"/>
      <c r="MFI5" s="137"/>
      <c r="MFJ5" s="137"/>
      <c r="MFK5" s="137"/>
      <c r="MFL5" s="137"/>
      <c r="MFM5" s="137"/>
      <c r="MFN5" s="137"/>
      <c r="MFO5" s="137"/>
      <c r="MFP5" s="137"/>
      <c r="MFQ5" s="137"/>
      <c r="MFR5" s="137"/>
      <c r="MFS5" s="137"/>
      <c r="MFT5" s="137"/>
      <c r="MFU5" s="137"/>
      <c r="MFV5" s="137"/>
      <c r="MFW5" s="137"/>
      <c r="MFX5" s="137"/>
      <c r="MFY5" s="137"/>
      <c r="MFZ5" s="137"/>
      <c r="MGA5" s="137"/>
      <c r="MGB5" s="137"/>
      <c r="MGC5" s="137"/>
      <c r="MGD5" s="137"/>
      <c r="MGE5" s="137"/>
      <c r="MGF5" s="137"/>
      <c r="MGG5" s="137"/>
      <c r="MGH5" s="137"/>
      <c r="MGI5" s="137"/>
      <c r="MGJ5" s="137"/>
      <c r="MGK5" s="137"/>
      <c r="MGL5" s="137"/>
      <c r="MGM5" s="137"/>
      <c r="MGN5" s="137"/>
      <c r="MGO5" s="137"/>
      <c r="MGP5" s="137"/>
      <c r="MGQ5" s="137"/>
      <c r="MGR5" s="137"/>
      <c r="MGS5" s="137"/>
      <c r="MGT5" s="137"/>
      <c r="MGU5" s="137"/>
      <c r="MGV5" s="137"/>
      <c r="MGW5" s="137"/>
      <c r="MGX5" s="137"/>
      <c r="MGY5" s="137"/>
      <c r="MGZ5" s="137"/>
      <c r="MHA5" s="137"/>
      <c r="MHB5" s="137"/>
      <c r="MHC5" s="137"/>
      <c r="MHD5" s="137"/>
      <c r="MHE5" s="137"/>
      <c r="MHF5" s="137"/>
      <c r="MHG5" s="137"/>
      <c r="MHH5" s="137"/>
      <c r="MHI5" s="137"/>
      <c r="MHJ5" s="137"/>
      <c r="MHK5" s="137"/>
      <c r="MHL5" s="137"/>
      <c r="MHM5" s="137"/>
      <c r="MHN5" s="137"/>
      <c r="MHO5" s="137"/>
      <c r="MHP5" s="137"/>
      <c r="MHQ5" s="137"/>
      <c r="MHR5" s="137"/>
      <c r="MHS5" s="137"/>
      <c r="MHT5" s="137"/>
      <c r="MHU5" s="137"/>
      <c r="MHV5" s="137"/>
      <c r="MHW5" s="137"/>
      <c r="MHX5" s="137"/>
      <c r="MHY5" s="137"/>
      <c r="MHZ5" s="137"/>
      <c r="MIA5" s="137"/>
      <c r="MIB5" s="137"/>
      <c r="MIC5" s="137"/>
      <c r="MID5" s="137"/>
      <c r="MIE5" s="137"/>
      <c r="MIF5" s="137"/>
      <c r="MIG5" s="137"/>
      <c r="MIH5" s="137"/>
      <c r="MII5" s="137"/>
      <c r="MIJ5" s="137"/>
      <c r="MIK5" s="137"/>
      <c r="MIL5" s="137"/>
      <c r="MIM5" s="137"/>
      <c r="MIN5" s="137"/>
      <c r="MIO5" s="137"/>
      <c r="MIP5" s="137"/>
      <c r="MIQ5" s="137"/>
      <c r="MIR5" s="137"/>
      <c r="MIS5" s="137"/>
      <c r="MIT5" s="137"/>
      <c r="MIU5" s="137"/>
      <c r="MIV5" s="137"/>
      <c r="MIW5" s="137"/>
      <c r="MIX5" s="137"/>
      <c r="MIY5" s="137"/>
      <c r="MIZ5" s="137"/>
      <c r="MJA5" s="137"/>
      <c r="MJB5" s="137"/>
      <c r="MJC5" s="137"/>
      <c r="MJD5" s="137"/>
      <c r="MJE5" s="137"/>
      <c r="MJF5" s="137"/>
      <c r="MJG5" s="137"/>
      <c r="MJH5" s="137"/>
      <c r="MJI5" s="137"/>
      <c r="MJJ5" s="137"/>
      <c r="MJK5" s="137"/>
      <c r="MJL5" s="137"/>
      <c r="MJM5" s="137"/>
      <c r="MJN5" s="137"/>
      <c r="MJO5" s="137"/>
      <c r="MJP5" s="137"/>
      <c r="MJQ5" s="137"/>
      <c r="MJR5" s="137"/>
      <c r="MJS5" s="137"/>
      <c r="MJT5" s="137"/>
      <c r="MJU5" s="137"/>
      <c r="MJV5" s="137"/>
      <c r="MJW5" s="137"/>
      <c r="MJX5" s="137"/>
      <c r="MJY5" s="137"/>
      <c r="MJZ5" s="137"/>
      <c r="MKA5" s="137"/>
      <c r="MKB5" s="137"/>
      <c r="MKC5" s="137"/>
      <c r="MKD5" s="137"/>
      <c r="MKE5" s="137"/>
      <c r="MKF5" s="137"/>
      <c r="MKG5" s="137"/>
      <c r="MKH5" s="137"/>
      <c r="MKI5" s="137"/>
      <c r="MKJ5" s="137"/>
      <c r="MKK5" s="137"/>
      <c r="MKL5" s="137"/>
      <c r="MKM5" s="137"/>
      <c r="MKN5" s="137"/>
      <c r="MKO5" s="137"/>
      <c r="MKP5" s="137"/>
      <c r="MKQ5" s="137"/>
      <c r="MKR5" s="137"/>
      <c r="MKS5" s="137"/>
      <c r="MKT5" s="137"/>
      <c r="MKU5" s="137"/>
      <c r="MKV5" s="137"/>
      <c r="MKW5" s="137"/>
      <c r="MKX5" s="137"/>
      <c r="MKY5" s="137"/>
      <c r="MKZ5" s="137"/>
      <c r="MLA5" s="137"/>
      <c r="MLB5" s="137"/>
      <c r="MLC5" s="137"/>
      <c r="MLD5" s="137"/>
      <c r="MLE5" s="137"/>
      <c r="MLF5" s="137"/>
      <c r="MLG5" s="137"/>
      <c r="MLH5" s="137"/>
      <c r="MLI5" s="137"/>
      <c r="MLJ5" s="137"/>
      <c r="MLK5" s="137"/>
      <c r="MLL5" s="137"/>
      <c r="MLM5" s="137"/>
      <c r="MLN5" s="137"/>
      <c r="MLO5" s="137"/>
      <c r="MLP5" s="137"/>
      <c r="MLQ5" s="137"/>
      <c r="MLR5" s="137"/>
      <c r="MLS5" s="137"/>
      <c r="MLT5" s="137"/>
      <c r="MLU5" s="137"/>
      <c r="MLV5" s="137"/>
      <c r="MLW5" s="137"/>
      <c r="MLX5" s="137"/>
      <c r="MLY5" s="137"/>
      <c r="MLZ5" s="137"/>
      <c r="MMA5" s="137"/>
      <c r="MMB5" s="137"/>
      <c r="MMC5" s="137"/>
      <c r="MMD5" s="137"/>
      <c r="MME5" s="137"/>
      <c r="MMF5" s="137"/>
      <c r="MMG5" s="137"/>
      <c r="MMH5" s="137"/>
      <c r="MMI5" s="137"/>
      <c r="MMJ5" s="137"/>
      <c r="MMK5" s="137"/>
      <c r="MML5" s="137"/>
      <c r="MMM5" s="137"/>
      <c r="MMN5" s="137"/>
      <c r="MMO5" s="137"/>
      <c r="MMP5" s="137"/>
      <c r="MMQ5" s="137"/>
      <c r="MMR5" s="137"/>
      <c r="MMS5" s="137"/>
      <c r="MMT5" s="137"/>
      <c r="MMU5" s="137"/>
      <c r="MMV5" s="137"/>
      <c r="MMW5" s="137"/>
      <c r="MMX5" s="137"/>
      <c r="MMY5" s="137"/>
      <c r="MMZ5" s="137"/>
      <c r="MNA5" s="137"/>
      <c r="MNB5" s="137"/>
      <c r="MNC5" s="137"/>
      <c r="MND5" s="137"/>
      <c r="MNE5" s="137"/>
      <c r="MNF5" s="137"/>
      <c r="MNG5" s="137"/>
      <c r="MNH5" s="137"/>
      <c r="MNI5" s="137"/>
      <c r="MNJ5" s="137"/>
      <c r="MNK5" s="137"/>
      <c r="MNL5" s="137"/>
      <c r="MNM5" s="137"/>
      <c r="MNN5" s="137"/>
      <c r="MNO5" s="137"/>
      <c r="MNP5" s="137"/>
      <c r="MNQ5" s="137"/>
      <c r="MNR5" s="137"/>
      <c r="MNS5" s="137"/>
      <c r="MNT5" s="137"/>
      <c r="MNU5" s="137"/>
      <c r="MNV5" s="137"/>
      <c r="MNW5" s="137"/>
      <c r="MNX5" s="137"/>
      <c r="MNY5" s="137"/>
      <c r="MNZ5" s="137"/>
      <c r="MOA5" s="137"/>
      <c r="MOB5" s="137"/>
      <c r="MOC5" s="137"/>
      <c r="MOD5" s="137"/>
      <c r="MOE5" s="137"/>
      <c r="MOF5" s="137"/>
      <c r="MOG5" s="137"/>
      <c r="MOH5" s="137"/>
      <c r="MOI5" s="137"/>
      <c r="MOJ5" s="137"/>
      <c r="MOK5" s="137"/>
      <c r="MOL5" s="137"/>
      <c r="MOM5" s="137"/>
      <c r="MON5" s="137"/>
      <c r="MOO5" s="137"/>
      <c r="MOP5" s="137"/>
      <c r="MOQ5" s="137"/>
      <c r="MOR5" s="137"/>
      <c r="MOS5" s="137"/>
      <c r="MOT5" s="137"/>
      <c r="MOU5" s="137"/>
      <c r="MOV5" s="137"/>
      <c r="MOW5" s="137"/>
      <c r="MOX5" s="137"/>
      <c r="MOY5" s="137"/>
      <c r="MOZ5" s="137"/>
      <c r="MPA5" s="137"/>
      <c r="MPB5" s="137"/>
      <c r="MPC5" s="137"/>
      <c r="MPD5" s="137"/>
      <c r="MPE5" s="137"/>
      <c r="MPF5" s="137"/>
      <c r="MPG5" s="137"/>
      <c r="MPH5" s="137"/>
      <c r="MPI5" s="137"/>
      <c r="MPJ5" s="137"/>
      <c r="MPK5" s="137"/>
      <c r="MPL5" s="137"/>
      <c r="MPM5" s="137"/>
      <c r="MPN5" s="137"/>
      <c r="MPO5" s="137"/>
      <c r="MPP5" s="137"/>
      <c r="MPQ5" s="137"/>
      <c r="MPR5" s="137"/>
      <c r="MPS5" s="137"/>
      <c r="MPT5" s="137"/>
      <c r="MPU5" s="137"/>
      <c r="MPV5" s="137"/>
      <c r="MPW5" s="137"/>
      <c r="MPX5" s="137"/>
      <c r="MPY5" s="137"/>
      <c r="MPZ5" s="137"/>
      <c r="MQA5" s="137"/>
      <c r="MQB5" s="137"/>
      <c r="MQC5" s="137"/>
      <c r="MQD5" s="137"/>
      <c r="MQE5" s="137"/>
      <c r="MQF5" s="137"/>
      <c r="MQG5" s="137"/>
      <c r="MQH5" s="137"/>
      <c r="MQI5" s="137"/>
      <c r="MQJ5" s="137"/>
      <c r="MQK5" s="137"/>
      <c r="MQL5" s="137"/>
      <c r="MQM5" s="137"/>
      <c r="MQN5" s="137"/>
      <c r="MQO5" s="137"/>
      <c r="MQP5" s="137"/>
      <c r="MQQ5" s="137"/>
      <c r="MQR5" s="137"/>
      <c r="MQS5" s="137"/>
      <c r="MQT5" s="137"/>
      <c r="MQU5" s="137"/>
      <c r="MQV5" s="137"/>
      <c r="MQW5" s="137"/>
      <c r="MQX5" s="137"/>
      <c r="MQY5" s="137"/>
      <c r="MQZ5" s="137"/>
      <c r="MRA5" s="137"/>
      <c r="MRB5" s="137"/>
      <c r="MRC5" s="137"/>
      <c r="MRD5" s="137"/>
      <c r="MRE5" s="137"/>
      <c r="MRF5" s="137"/>
      <c r="MRG5" s="137"/>
      <c r="MRH5" s="137"/>
      <c r="MRI5" s="137"/>
      <c r="MRJ5" s="137"/>
      <c r="MRK5" s="137"/>
      <c r="MRL5" s="137"/>
      <c r="MRM5" s="137"/>
      <c r="MRN5" s="137"/>
      <c r="MRO5" s="137"/>
      <c r="MRP5" s="137"/>
      <c r="MRQ5" s="137"/>
      <c r="MRR5" s="137"/>
      <c r="MRS5" s="137"/>
      <c r="MRT5" s="137"/>
      <c r="MRU5" s="137"/>
      <c r="MRV5" s="137"/>
      <c r="MRW5" s="137"/>
      <c r="MRX5" s="137"/>
      <c r="MRY5" s="137"/>
      <c r="MRZ5" s="137"/>
      <c r="MSA5" s="137"/>
      <c r="MSB5" s="137"/>
      <c r="MSC5" s="137"/>
      <c r="MSD5" s="137"/>
      <c r="MSE5" s="137"/>
      <c r="MSF5" s="137"/>
      <c r="MSG5" s="137"/>
      <c r="MSH5" s="137"/>
      <c r="MSI5" s="137"/>
      <c r="MSJ5" s="137"/>
      <c r="MSK5" s="137"/>
      <c r="MSL5" s="137"/>
      <c r="MSM5" s="137"/>
      <c r="MSN5" s="137"/>
      <c r="MSO5" s="137"/>
      <c r="MSP5" s="137"/>
      <c r="MSQ5" s="137"/>
      <c r="MSR5" s="137"/>
      <c r="MSS5" s="137"/>
      <c r="MST5" s="137"/>
      <c r="MSU5" s="137"/>
      <c r="MSV5" s="137"/>
      <c r="MSW5" s="137"/>
      <c r="MSX5" s="137"/>
      <c r="MSY5" s="137"/>
      <c r="MSZ5" s="137"/>
      <c r="MTA5" s="137"/>
      <c r="MTB5" s="137"/>
      <c r="MTC5" s="137"/>
      <c r="MTD5" s="137"/>
      <c r="MTE5" s="137"/>
      <c r="MTF5" s="137"/>
      <c r="MTG5" s="137"/>
      <c r="MTH5" s="137"/>
      <c r="MTI5" s="137"/>
      <c r="MTJ5" s="137"/>
      <c r="MTK5" s="137"/>
      <c r="MTL5" s="137"/>
      <c r="MTM5" s="137"/>
      <c r="MTN5" s="137"/>
      <c r="MTO5" s="137"/>
      <c r="MTP5" s="137"/>
      <c r="MTQ5" s="137"/>
      <c r="MTR5" s="137"/>
      <c r="MTS5" s="137"/>
      <c r="MTT5" s="137"/>
      <c r="MTU5" s="137"/>
      <c r="MTV5" s="137"/>
      <c r="MTW5" s="137"/>
      <c r="MTX5" s="137"/>
      <c r="MTY5" s="137"/>
      <c r="MTZ5" s="137"/>
      <c r="MUA5" s="137"/>
      <c r="MUB5" s="137"/>
      <c r="MUC5" s="137"/>
      <c r="MUD5" s="137"/>
      <c r="MUE5" s="137"/>
      <c r="MUF5" s="137"/>
      <c r="MUG5" s="137"/>
      <c r="MUH5" s="137"/>
      <c r="MUI5" s="137"/>
      <c r="MUJ5" s="137"/>
      <c r="MUK5" s="137"/>
      <c r="MUL5" s="137"/>
      <c r="MUM5" s="137"/>
      <c r="MUN5" s="137"/>
      <c r="MUO5" s="137"/>
      <c r="MUP5" s="137"/>
      <c r="MUQ5" s="137"/>
      <c r="MUR5" s="137"/>
      <c r="MUS5" s="137"/>
      <c r="MUT5" s="137"/>
      <c r="MUU5" s="137"/>
      <c r="MUV5" s="137"/>
      <c r="MUW5" s="137"/>
      <c r="MUX5" s="137"/>
      <c r="MUY5" s="137"/>
      <c r="MUZ5" s="137"/>
      <c r="MVA5" s="137"/>
      <c r="MVB5" s="137"/>
      <c r="MVC5" s="137"/>
      <c r="MVD5" s="137"/>
      <c r="MVE5" s="137"/>
      <c r="MVF5" s="137"/>
      <c r="MVG5" s="137"/>
      <c r="MVH5" s="137"/>
      <c r="MVI5" s="137"/>
      <c r="MVJ5" s="137"/>
      <c r="MVK5" s="137"/>
      <c r="MVL5" s="137"/>
      <c r="MVM5" s="137"/>
      <c r="MVN5" s="137"/>
      <c r="MVO5" s="137"/>
      <c r="MVP5" s="137"/>
      <c r="MVQ5" s="137"/>
      <c r="MVR5" s="137"/>
      <c r="MVS5" s="137"/>
      <c r="MVT5" s="137"/>
      <c r="MVU5" s="137"/>
      <c r="MVV5" s="137"/>
      <c r="MVW5" s="137"/>
      <c r="MVX5" s="137"/>
      <c r="MVY5" s="137"/>
      <c r="MVZ5" s="137"/>
      <c r="MWA5" s="137"/>
      <c r="MWB5" s="137"/>
      <c r="MWC5" s="137"/>
      <c r="MWD5" s="137"/>
      <c r="MWE5" s="137"/>
      <c r="MWF5" s="137"/>
      <c r="MWG5" s="137"/>
      <c r="MWH5" s="137"/>
      <c r="MWI5" s="137"/>
      <c r="MWJ5" s="137"/>
      <c r="MWK5" s="137"/>
      <c r="MWL5" s="137"/>
      <c r="MWM5" s="137"/>
      <c r="MWN5" s="137"/>
      <c r="MWO5" s="137"/>
      <c r="MWP5" s="137"/>
      <c r="MWQ5" s="137"/>
      <c r="MWR5" s="137"/>
      <c r="MWS5" s="137"/>
      <c r="MWT5" s="137"/>
      <c r="MWU5" s="137"/>
      <c r="MWV5" s="137"/>
      <c r="MWW5" s="137"/>
      <c r="MWX5" s="137"/>
      <c r="MWY5" s="137"/>
      <c r="MWZ5" s="137"/>
      <c r="MXA5" s="137"/>
      <c r="MXB5" s="137"/>
      <c r="MXC5" s="137"/>
      <c r="MXD5" s="137"/>
      <c r="MXE5" s="137"/>
      <c r="MXF5" s="137"/>
      <c r="MXG5" s="137"/>
      <c r="MXH5" s="137"/>
      <c r="MXI5" s="137"/>
      <c r="MXJ5" s="137"/>
      <c r="MXK5" s="137"/>
      <c r="MXL5" s="137"/>
      <c r="MXM5" s="137"/>
      <c r="MXN5" s="137"/>
      <c r="MXO5" s="137"/>
      <c r="MXP5" s="137"/>
      <c r="MXQ5" s="137"/>
      <c r="MXR5" s="137"/>
      <c r="MXS5" s="137"/>
      <c r="MXT5" s="137"/>
      <c r="MXU5" s="137"/>
      <c r="MXV5" s="137"/>
      <c r="MXW5" s="137"/>
      <c r="MXX5" s="137"/>
      <c r="MXY5" s="137"/>
      <c r="MXZ5" s="137"/>
      <c r="MYA5" s="137"/>
      <c r="MYB5" s="137"/>
      <c r="MYC5" s="137"/>
      <c r="MYD5" s="137"/>
      <c r="MYE5" s="137"/>
      <c r="MYF5" s="137"/>
      <c r="MYG5" s="137"/>
      <c r="MYH5" s="137"/>
      <c r="MYI5" s="137"/>
      <c r="MYJ5" s="137"/>
      <c r="MYK5" s="137"/>
      <c r="MYL5" s="137"/>
      <c r="MYM5" s="137"/>
      <c r="MYN5" s="137"/>
      <c r="MYO5" s="137"/>
      <c r="MYP5" s="137"/>
      <c r="MYQ5" s="137"/>
      <c r="MYR5" s="137"/>
      <c r="MYS5" s="137"/>
      <c r="MYT5" s="137"/>
      <c r="MYU5" s="137"/>
      <c r="MYV5" s="137"/>
      <c r="MYW5" s="137"/>
      <c r="MYX5" s="137"/>
      <c r="MYY5" s="137"/>
      <c r="MYZ5" s="137"/>
      <c r="MZA5" s="137"/>
      <c r="MZB5" s="137"/>
      <c r="MZC5" s="137"/>
      <c r="MZD5" s="137"/>
      <c r="MZE5" s="137"/>
      <c r="MZF5" s="137"/>
      <c r="MZG5" s="137"/>
      <c r="MZH5" s="137"/>
      <c r="MZI5" s="137"/>
      <c r="MZJ5" s="137"/>
      <c r="MZK5" s="137"/>
      <c r="MZL5" s="137"/>
      <c r="MZM5" s="137"/>
      <c r="MZN5" s="137"/>
      <c r="MZO5" s="137"/>
      <c r="MZP5" s="137"/>
      <c r="MZQ5" s="137"/>
      <c r="MZR5" s="137"/>
      <c r="MZS5" s="137"/>
      <c r="MZT5" s="137"/>
      <c r="MZU5" s="137"/>
      <c r="MZV5" s="137"/>
      <c r="MZW5" s="137"/>
      <c r="MZX5" s="137"/>
      <c r="MZY5" s="137"/>
      <c r="MZZ5" s="137"/>
      <c r="NAA5" s="137"/>
      <c r="NAB5" s="137"/>
      <c r="NAC5" s="137"/>
      <c r="NAD5" s="137"/>
      <c r="NAE5" s="137"/>
      <c r="NAF5" s="137"/>
      <c r="NAG5" s="137"/>
      <c r="NAH5" s="137"/>
      <c r="NAI5" s="137"/>
      <c r="NAJ5" s="137"/>
      <c r="NAK5" s="137"/>
      <c r="NAL5" s="137"/>
      <c r="NAM5" s="137"/>
      <c r="NAN5" s="137"/>
      <c r="NAO5" s="137"/>
      <c r="NAP5" s="137"/>
      <c r="NAQ5" s="137"/>
      <c r="NAR5" s="137"/>
      <c r="NAS5" s="137"/>
      <c r="NAT5" s="137"/>
      <c r="NAU5" s="137"/>
      <c r="NAV5" s="137"/>
      <c r="NAW5" s="137"/>
      <c r="NAX5" s="137"/>
      <c r="NAY5" s="137"/>
      <c r="NAZ5" s="137"/>
      <c r="NBA5" s="137"/>
      <c r="NBB5" s="137"/>
      <c r="NBC5" s="137"/>
      <c r="NBD5" s="137"/>
      <c r="NBE5" s="137"/>
      <c r="NBF5" s="137"/>
      <c r="NBG5" s="137"/>
      <c r="NBH5" s="137"/>
      <c r="NBI5" s="137"/>
      <c r="NBJ5" s="137"/>
      <c r="NBK5" s="137"/>
      <c r="NBL5" s="137"/>
      <c r="NBM5" s="137"/>
      <c r="NBN5" s="137"/>
      <c r="NBO5" s="137"/>
      <c r="NBP5" s="137"/>
      <c r="NBQ5" s="137"/>
      <c r="NBR5" s="137"/>
      <c r="NBS5" s="137"/>
      <c r="NBT5" s="137"/>
      <c r="NBU5" s="137"/>
      <c r="NBV5" s="137"/>
      <c r="NBW5" s="137"/>
      <c r="NBX5" s="137"/>
      <c r="NBY5" s="137"/>
      <c r="NBZ5" s="137"/>
      <c r="NCA5" s="137"/>
      <c r="NCB5" s="137"/>
      <c r="NCC5" s="137"/>
      <c r="NCD5" s="137"/>
      <c r="NCE5" s="137"/>
      <c r="NCF5" s="137"/>
      <c r="NCG5" s="137"/>
      <c r="NCH5" s="137"/>
      <c r="NCI5" s="137"/>
      <c r="NCJ5" s="137"/>
      <c r="NCK5" s="137"/>
      <c r="NCL5" s="137"/>
      <c r="NCM5" s="137"/>
      <c r="NCN5" s="137"/>
      <c r="NCO5" s="137"/>
      <c r="NCP5" s="137"/>
      <c r="NCQ5" s="137"/>
      <c r="NCR5" s="137"/>
      <c r="NCS5" s="137"/>
      <c r="NCT5" s="137"/>
      <c r="NCU5" s="137"/>
      <c r="NCV5" s="137"/>
      <c r="NCW5" s="137"/>
      <c r="NCX5" s="137"/>
      <c r="NCY5" s="137"/>
      <c r="NCZ5" s="137"/>
      <c r="NDA5" s="137"/>
      <c r="NDB5" s="137"/>
      <c r="NDC5" s="137"/>
      <c r="NDD5" s="137"/>
      <c r="NDE5" s="137"/>
      <c r="NDF5" s="137"/>
      <c r="NDG5" s="137"/>
      <c r="NDH5" s="137"/>
      <c r="NDI5" s="137"/>
      <c r="NDJ5" s="137"/>
      <c r="NDK5" s="137"/>
      <c r="NDL5" s="137"/>
      <c r="NDM5" s="137"/>
      <c r="NDN5" s="137"/>
      <c r="NDO5" s="137"/>
      <c r="NDP5" s="137"/>
      <c r="NDQ5" s="137"/>
      <c r="NDR5" s="137"/>
      <c r="NDS5" s="137"/>
      <c r="NDT5" s="137"/>
      <c r="NDU5" s="137"/>
      <c r="NDV5" s="137"/>
      <c r="NDW5" s="137"/>
      <c r="NDX5" s="137"/>
      <c r="NDY5" s="137"/>
      <c r="NDZ5" s="137"/>
      <c r="NEA5" s="137"/>
      <c r="NEB5" s="137"/>
      <c r="NEC5" s="137"/>
      <c r="NED5" s="137"/>
      <c r="NEE5" s="137"/>
      <c r="NEF5" s="137"/>
      <c r="NEG5" s="137"/>
      <c r="NEH5" s="137"/>
      <c r="NEI5" s="137"/>
      <c r="NEJ5" s="137"/>
      <c r="NEK5" s="137"/>
      <c r="NEL5" s="137"/>
      <c r="NEM5" s="137"/>
      <c r="NEN5" s="137"/>
      <c r="NEO5" s="137"/>
      <c r="NEP5" s="137"/>
      <c r="NEQ5" s="137"/>
      <c r="NER5" s="137"/>
      <c r="NES5" s="137"/>
      <c r="NET5" s="137"/>
      <c r="NEU5" s="137"/>
      <c r="NEV5" s="137"/>
      <c r="NEW5" s="137"/>
      <c r="NEX5" s="137"/>
      <c r="NEY5" s="137"/>
      <c r="NEZ5" s="137"/>
      <c r="NFA5" s="137"/>
      <c r="NFB5" s="137"/>
      <c r="NFC5" s="137"/>
      <c r="NFD5" s="137"/>
      <c r="NFE5" s="137"/>
      <c r="NFF5" s="137"/>
      <c r="NFG5" s="137"/>
      <c r="NFH5" s="137"/>
      <c r="NFI5" s="137"/>
      <c r="NFJ5" s="137"/>
      <c r="NFK5" s="137"/>
      <c r="NFL5" s="137"/>
      <c r="NFM5" s="137"/>
      <c r="NFN5" s="137"/>
      <c r="NFO5" s="137"/>
      <c r="NFP5" s="137"/>
      <c r="NFQ5" s="137"/>
      <c r="NFR5" s="137"/>
      <c r="NFS5" s="137"/>
      <c r="NFT5" s="137"/>
      <c r="NFU5" s="137"/>
      <c r="NFV5" s="137"/>
      <c r="NFW5" s="137"/>
      <c r="NFX5" s="137"/>
      <c r="NFY5" s="137"/>
      <c r="NFZ5" s="137"/>
      <c r="NGA5" s="137"/>
      <c r="NGB5" s="137"/>
      <c r="NGC5" s="137"/>
      <c r="NGD5" s="137"/>
      <c r="NGE5" s="137"/>
      <c r="NGF5" s="137"/>
      <c r="NGG5" s="137"/>
      <c r="NGH5" s="137"/>
      <c r="NGI5" s="137"/>
      <c r="NGJ5" s="137"/>
      <c r="NGK5" s="137"/>
      <c r="NGL5" s="137"/>
      <c r="NGM5" s="137"/>
      <c r="NGN5" s="137"/>
      <c r="NGO5" s="137"/>
      <c r="NGP5" s="137"/>
      <c r="NGQ5" s="137"/>
      <c r="NGR5" s="137"/>
      <c r="NGS5" s="137"/>
      <c r="NGT5" s="137"/>
      <c r="NGU5" s="137"/>
      <c r="NGV5" s="137"/>
      <c r="NGW5" s="137"/>
      <c r="NGX5" s="137"/>
      <c r="NGY5" s="137"/>
      <c r="NGZ5" s="137"/>
      <c r="NHA5" s="137"/>
      <c r="NHB5" s="137"/>
      <c r="NHC5" s="137"/>
      <c r="NHD5" s="137"/>
      <c r="NHE5" s="137"/>
      <c r="NHF5" s="137"/>
      <c r="NHG5" s="137"/>
      <c r="NHH5" s="137"/>
      <c r="NHI5" s="137"/>
      <c r="NHJ5" s="137"/>
      <c r="NHK5" s="137"/>
      <c r="NHL5" s="137"/>
      <c r="NHM5" s="137"/>
      <c r="NHN5" s="137"/>
      <c r="NHO5" s="137"/>
      <c r="NHP5" s="137"/>
      <c r="NHQ5" s="137"/>
      <c r="NHR5" s="137"/>
      <c r="NHS5" s="137"/>
      <c r="NHT5" s="137"/>
      <c r="NHU5" s="137"/>
      <c r="NHV5" s="137"/>
      <c r="NHW5" s="137"/>
      <c r="NHX5" s="137"/>
      <c r="NHY5" s="137"/>
      <c r="NHZ5" s="137"/>
      <c r="NIA5" s="137"/>
      <c r="NIB5" s="137"/>
      <c r="NIC5" s="137"/>
      <c r="NID5" s="137"/>
      <c r="NIE5" s="137"/>
      <c r="NIF5" s="137"/>
      <c r="NIG5" s="137"/>
      <c r="NIH5" s="137"/>
      <c r="NII5" s="137"/>
      <c r="NIJ5" s="137"/>
      <c r="NIK5" s="137"/>
      <c r="NIL5" s="137"/>
      <c r="NIM5" s="137"/>
      <c r="NIN5" s="137"/>
      <c r="NIO5" s="137"/>
      <c r="NIP5" s="137"/>
      <c r="NIQ5" s="137"/>
      <c r="NIR5" s="137"/>
      <c r="NIS5" s="137"/>
      <c r="NIT5" s="137"/>
      <c r="NIU5" s="137"/>
      <c r="NIV5" s="137"/>
      <c r="NIW5" s="137"/>
      <c r="NIX5" s="137"/>
      <c r="NIY5" s="137"/>
      <c r="NIZ5" s="137"/>
      <c r="NJA5" s="137"/>
      <c r="NJB5" s="137"/>
      <c r="NJC5" s="137"/>
      <c r="NJD5" s="137"/>
      <c r="NJE5" s="137"/>
      <c r="NJF5" s="137"/>
      <c r="NJG5" s="137"/>
      <c r="NJH5" s="137"/>
      <c r="NJI5" s="137"/>
      <c r="NJJ5" s="137"/>
      <c r="NJK5" s="137"/>
      <c r="NJL5" s="137"/>
      <c r="NJM5" s="137"/>
      <c r="NJN5" s="137"/>
      <c r="NJO5" s="137"/>
      <c r="NJP5" s="137"/>
      <c r="NJQ5" s="137"/>
      <c r="NJR5" s="137"/>
      <c r="NJS5" s="137"/>
      <c r="NJT5" s="137"/>
      <c r="NJU5" s="137"/>
      <c r="NJV5" s="137"/>
      <c r="NJW5" s="137"/>
      <c r="NJX5" s="137"/>
      <c r="NJY5" s="137"/>
      <c r="NJZ5" s="137"/>
      <c r="NKA5" s="137"/>
      <c r="NKB5" s="137"/>
      <c r="NKC5" s="137"/>
      <c r="NKD5" s="137"/>
      <c r="NKE5" s="137"/>
      <c r="NKF5" s="137"/>
      <c r="NKG5" s="137"/>
      <c r="NKH5" s="137"/>
      <c r="NKI5" s="137"/>
      <c r="NKJ5" s="137"/>
      <c r="NKK5" s="137"/>
      <c r="NKL5" s="137"/>
      <c r="NKM5" s="137"/>
      <c r="NKN5" s="137"/>
      <c r="NKO5" s="137"/>
      <c r="NKP5" s="137"/>
      <c r="NKQ5" s="137"/>
      <c r="NKR5" s="137"/>
      <c r="NKS5" s="137"/>
      <c r="NKT5" s="137"/>
      <c r="NKU5" s="137"/>
      <c r="NKV5" s="137"/>
      <c r="NKW5" s="137"/>
      <c r="NKX5" s="137"/>
      <c r="NKY5" s="137"/>
      <c r="NKZ5" s="137"/>
      <c r="NLA5" s="137"/>
      <c r="NLB5" s="137"/>
      <c r="NLC5" s="137"/>
      <c r="NLD5" s="137"/>
      <c r="NLE5" s="137"/>
      <c r="NLF5" s="137"/>
      <c r="NLG5" s="137"/>
      <c r="NLH5" s="137"/>
      <c r="NLI5" s="137"/>
      <c r="NLJ5" s="137"/>
      <c r="NLK5" s="137"/>
      <c r="NLL5" s="137"/>
      <c r="NLM5" s="137"/>
      <c r="NLN5" s="137"/>
      <c r="NLO5" s="137"/>
      <c r="NLP5" s="137"/>
      <c r="NLQ5" s="137"/>
      <c r="NLR5" s="137"/>
      <c r="NLS5" s="137"/>
      <c r="NLT5" s="137"/>
      <c r="NLU5" s="137"/>
      <c r="NLV5" s="137"/>
      <c r="NLW5" s="137"/>
      <c r="NLX5" s="137"/>
      <c r="NLY5" s="137"/>
      <c r="NLZ5" s="137"/>
      <c r="NMA5" s="137"/>
      <c r="NMB5" s="137"/>
      <c r="NMC5" s="137"/>
      <c r="NMD5" s="137"/>
      <c r="NME5" s="137"/>
      <c r="NMF5" s="137"/>
      <c r="NMG5" s="137"/>
      <c r="NMH5" s="137"/>
      <c r="NMI5" s="137"/>
      <c r="NMJ5" s="137"/>
      <c r="NMK5" s="137"/>
      <c r="NML5" s="137"/>
      <c r="NMM5" s="137"/>
      <c r="NMN5" s="137"/>
      <c r="NMO5" s="137"/>
      <c r="NMP5" s="137"/>
      <c r="NMQ5" s="137"/>
      <c r="NMR5" s="137"/>
      <c r="NMS5" s="137"/>
      <c r="NMT5" s="137"/>
      <c r="NMU5" s="137"/>
      <c r="NMV5" s="137"/>
      <c r="NMW5" s="137"/>
      <c r="NMX5" s="137"/>
      <c r="NMY5" s="137"/>
      <c r="NMZ5" s="137"/>
      <c r="NNA5" s="137"/>
      <c r="NNB5" s="137"/>
      <c r="NNC5" s="137"/>
      <c r="NND5" s="137"/>
      <c r="NNE5" s="137"/>
      <c r="NNF5" s="137"/>
      <c r="NNG5" s="137"/>
      <c r="NNH5" s="137"/>
      <c r="NNI5" s="137"/>
      <c r="NNJ5" s="137"/>
      <c r="NNK5" s="137"/>
      <c r="NNL5" s="137"/>
      <c r="NNM5" s="137"/>
      <c r="NNN5" s="137"/>
      <c r="NNO5" s="137"/>
      <c r="NNP5" s="137"/>
      <c r="NNQ5" s="137"/>
      <c r="NNR5" s="137"/>
      <c r="NNS5" s="137"/>
      <c r="NNT5" s="137"/>
      <c r="NNU5" s="137"/>
      <c r="NNV5" s="137"/>
      <c r="NNW5" s="137"/>
      <c r="NNX5" s="137"/>
      <c r="NNY5" s="137"/>
      <c r="NNZ5" s="137"/>
      <c r="NOA5" s="137"/>
      <c r="NOB5" s="137"/>
      <c r="NOC5" s="137"/>
      <c r="NOD5" s="137"/>
      <c r="NOE5" s="137"/>
      <c r="NOF5" s="137"/>
      <c r="NOG5" s="137"/>
      <c r="NOH5" s="137"/>
      <c r="NOI5" s="137"/>
      <c r="NOJ5" s="137"/>
      <c r="NOK5" s="137"/>
      <c r="NOL5" s="137"/>
      <c r="NOM5" s="137"/>
      <c r="NON5" s="137"/>
      <c r="NOO5" s="137"/>
      <c r="NOP5" s="137"/>
      <c r="NOQ5" s="137"/>
      <c r="NOR5" s="137"/>
      <c r="NOS5" s="137"/>
      <c r="NOT5" s="137"/>
      <c r="NOU5" s="137"/>
      <c r="NOV5" s="137"/>
      <c r="NOW5" s="137"/>
      <c r="NOX5" s="137"/>
      <c r="NOY5" s="137"/>
      <c r="NOZ5" s="137"/>
      <c r="NPA5" s="137"/>
      <c r="NPB5" s="137"/>
      <c r="NPC5" s="137"/>
      <c r="NPD5" s="137"/>
      <c r="NPE5" s="137"/>
      <c r="NPF5" s="137"/>
      <c r="NPG5" s="137"/>
      <c r="NPH5" s="137"/>
      <c r="NPI5" s="137"/>
      <c r="NPJ5" s="137"/>
      <c r="NPK5" s="137"/>
      <c r="NPL5" s="137"/>
      <c r="NPM5" s="137"/>
      <c r="NPN5" s="137"/>
      <c r="NPO5" s="137"/>
      <c r="NPP5" s="137"/>
      <c r="NPQ5" s="137"/>
      <c r="NPR5" s="137"/>
      <c r="NPS5" s="137"/>
      <c r="NPT5" s="137"/>
      <c r="NPU5" s="137"/>
      <c r="NPV5" s="137"/>
      <c r="NPW5" s="137"/>
      <c r="NPX5" s="137"/>
      <c r="NPY5" s="137"/>
      <c r="NPZ5" s="137"/>
      <c r="NQA5" s="137"/>
      <c r="NQB5" s="137"/>
      <c r="NQC5" s="137"/>
      <c r="NQD5" s="137"/>
      <c r="NQE5" s="137"/>
      <c r="NQF5" s="137"/>
      <c r="NQG5" s="137"/>
      <c r="NQH5" s="137"/>
      <c r="NQI5" s="137"/>
      <c r="NQJ5" s="137"/>
      <c r="NQK5" s="137"/>
      <c r="NQL5" s="137"/>
      <c r="NQM5" s="137"/>
      <c r="NQN5" s="137"/>
      <c r="NQO5" s="137"/>
      <c r="NQP5" s="137"/>
      <c r="NQQ5" s="137"/>
      <c r="NQR5" s="137"/>
      <c r="NQS5" s="137"/>
      <c r="NQT5" s="137"/>
      <c r="NQU5" s="137"/>
      <c r="NQV5" s="137"/>
      <c r="NQW5" s="137"/>
      <c r="NQX5" s="137"/>
      <c r="NQY5" s="137"/>
      <c r="NQZ5" s="137"/>
      <c r="NRA5" s="137"/>
      <c r="NRB5" s="137"/>
      <c r="NRC5" s="137"/>
      <c r="NRD5" s="137"/>
      <c r="NRE5" s="137"/>
      <c r="NRF5" s="137"/>
      <c r="NRG5" s="137"/>
      <c r="NRH5" s="137"/>
      <c r="NRI5" s="137"/>
      <c r="NRJ5" s="137"/>
      <c r="NRK5" s="137"/>
      <c r="NRL5" s="137"/>
      <c r="NRM5" s="137"/>
      <c r="NRN5" s="137"/>
      <c r="NRO5" s="137"/>
      <c r="NRP5" s="137"/>
      <c r="NRQ5" s="137"/>
      <c r="NRR5" s="137"/>
      <c r="NRS5" s="137"/>
      <c r="NRT5" s="137"/>
      <c r="NRU5" s="137"/>
      <c r="NRV5" s="137"/>
      <c r="NRW5" s="137"/>
      <c r="NRX5" s="137"/>
      <c r="NRY5" s="137"/>
      <c r="NRZ5" s="137"/>
      <c r="NSA5" s="137"/>
      <c r="NSB5" s="137"/>
      <c r="NSC5" s="137"/>
      <c r="NSD5" s="137"/>
      <c r="NSE5" s="137"/>
      <c r="NSF5" s="137"/>
      <c r="NSG5" s="137"/>
      <c r="NSH5" s="137"/>
      <c r="NSI5" s="137"/>
      <c r="NSJ5" s="137"/>
      <c r="NSK5" s="137"/>
      <c r="NSL5" s="137"/>
      <c r="NSM5" s="137"/>
      <c r="NSN5" s="137"/>
      <c r="NSO5" s="137"/>
      <c r="NSP5" s="137"/>
      <c r="NSQ5" s="137"/>
      <c r="NSR5" s="137"/>
      <c r="NSS5" s="137"/>
      <c r="NST5" s="137"/>
      <c r="NSU5" s="137"/>
      <c r="NSV5" s="137"/>
      <c r="NSW5" s="137"/>
      <c r="NSX5" s="137"/>
      <c r="NSY5" s="137"/>
      <c r="NSZ5" s="137"/>
      <c r="NTA5" s="137"/>
      <c r="NTB5" s="137"/>
      <c r="NTC5" s="137"/>
      <c r="NTD5" s="137"/>
      <c r="NTE5" s="137"/>
      <c r="NTF5" s="137"/>
      <c r="NTG5" s="137"/>
      <c r="NTH5" s="137"/>
      <c r="NTI5" s="137"/>
      <c r="NTJ5" s="137"/>
      <c r="NTK5" s="137"/>
      <c r="NTL5" s="137"/>
      <c r="NTM5" s="137"/>
      <c r="NTN5" s="137"/>
      <c r="NTO5" s="137"/>
      <c r="NTP5" s="137"/>
      <c r="NTQ5" s="137"/>
      <c r="NTR5" s="137"/>
      <c r="NTS5" s="137"/>
      <c r="NTT5" s="137"/>
      <c r="NTU5" s="137"/>
      <c r="NTV5" s="137"/>
      <c r="NTW5" s="137"/>
      <c r="NTX5" s="137"/>
      <c r="NTY5" s="137"/>
      <c r="NTZ5" s="137"/>
      <c r="NUA5" s="137"/>
      <c r="NUB5" s="137"/>
      <c r="NUC5" s="137"/>
      <c r="NUD5" s="137"/>
      <c r="NUE5" s="137"/>
      <c r="NUF5" s="137"/>
      <c r="NUG5" s="137"/>
      <c r="NUH5" s="137"/>
      <c r="NUI5" s="137"/>
      <c r="NUJ5" s="137"/>
      <c r="NUK5" s="137"/>
      <c r="NUL5" s="137"/>
      <c r="NUM5" s="137"/>
      <c r="NUN5" s="137"/>
      <c r="NUO5" s="137"/>
      <c r="NUP5" s="137"/>
      <c r="NUQ5" s="137"/>
      <c r="NUR5" s="137"/>
      <c r="NUS5" s="137"/>
      <c r="NUT5" s="137"/>
      <c r="NUU5" s="137"/>
      <c r="NUV5" s="137"/>
      <c r="NUW5" s="137"/>
      <c r="NUX5" s="137"/>
      <c r="NUY5" s="137"/>
      <c r="NUZ5" s="137"/>
      <c r="NVA5" s="137"/>
      <c r="NVB5" s="137"/>
      <c r="NVC5" s="137"/>
      <c r="NVD5" s="137"/>
      <c r="NVE5" s="137"/>
      <c r="NVF5" s="137"/>
      <c r="NVG5" s="137"/>
      <c r="NVH5" s="137"/>
      <c r="NVI5" s="137"/>
      <c r="NVJ5" s="137"/>
      <c r="NVK5" s="137"/>
      <c r="NVL5" s="137"/>
      <c r="NVM5" s="137"/>
      <c r="NVN5" s="137"/>
      <c r="NVO5" s="137"/>
      <c r="NVP5" s="137"/>
      <c r="NVQ5" s="137"/>
      <c r="NVR5" s="137"/>
      <c r="NVS5" s="137"/>
      <c r="NVT5" s="137"/>
      <c r="NVU5" s="137"/>
      <c r="NVV5" s="137"/>
      <c r="NVW5" s="137"/>
      <c r="NVX5" s="137"/>
      <c r="NVY5" s="137"/>
      <c r="NVZ5" s="137"/>
      <c r="NWA5" s="137"/>
      <c r="NWB5" s="137"/>
      <c r="NWC5" s="137"/>
      <c r="NWD5" s="137"/>
      <c r="NWE5" s="137"/>
      <c r="NWF5" s="137"/>
      <c r="NWG5" s="137"/>
      <c r="NWH5" s="137"/>
      <c r="NWI5" s="137"/>
      <c r="NWJ5" s="137"/>
      <c r="NWK5" s="137"/>
      <c r="NWL5" s="137"/>
      <c r="NWM5" s="137"/>
      <c r="NWN5" s="137"/>
      <c r="NWO5" s="137"/>
      <c r="NWP5" s="137"/>
      <c r="NWQ5" s="137"/>
      <c r="NWR5" s="137"/>
      <c r="NWS5" s="137"/>
      <c r="NWT5" s="137"/>
      <c r="NWU5" s="137"/>
      <c r="NWV5" s="137"/>
      <c r="NWW5" s="137"/>
      <c r="NWX5" s="137"/>
      <c r="NWY5" s="137"/>
      <c r="NWZ5" s="137"/>
      <c r="NXA5" s="137"/>
      <c r="NXB5" s="137"/>
      <c r="NXC5" s="137"/>
      <c r="NXD5" s="137"/>
      <c r="NXE5" s="137"/>
      <c r="NXF5" s="137"/>
      <c r="NXG5" s="137"/>
      <c r="NXH5" s="137"/>
      <c r="NXI5" s="137"/>
      <c r="NXJ5" s="137"/>
      <c r="NXK5" s="137"/>
      <c r="NXL5" s="137"/>
      <c r="NXM5" s="137"/>
      <c r="NXN5" s="137"/>
      <c r="NXO5" s="137"/>
      <c r="NXP5" s="137"/>
      <c r="NXQ5" s="137"/>
      <c r="NXR5" s="137"/>
      <c r="NXS5" s="137"/>
      <c r="NXT5" s="137"/>
      <c r="NXU5" s="137"/>
      <c r="NXV5" s="137"/>
      <c r="NXW5" s="137"/>
      <c r="NXX5" s="137"/>
      <c r="NXY5" s="137"/>
      <c r="NXZ5" s="137"/>
      <c r="NYA5" s="137"/>
      <c r="NYB5" s="137"/>
      <c r="NYC5" s="137"/>
      <c r="NYD5" s="137"/>
      <c r="NYE5" s="137"/>
      <c r="NYF5" s="137"/>
      <c r="NYG5" s="137"/>
      <c r="NYH5" s="137"/>
      <c r="NYI5" s="137"/>
      <c r="NYJ5" s="137"/>
      <c r="NYK5" s="137"/>
      <c r="NYL5" s="137"/>
      <c r="NYM5" s="137"/>
      <c r="NYN5" s="137"/>
      <c r="NYO5" s="137"/>
      <c r="NYP5" s="137"/>
      <c r="NYQ5" s="137"/>
      <c r="NYR5" s="137"/>
      <c r="NYS5" s="137"/>
      <c r="NYT5" s="137"/>
      <c r="NYU5" s="137"/>
      <c r="NYV5" s="137"/>
      <c r="NYW5" s="137"/>
      <c r="NYX5" s="137"/>
      <c r="NYY5" s="137"/>
      <c r="NYZ5" s="137"/>
      <c r="NZA5" s="137"/>
      <c r="NZB5" s="137"/>
      <c r="NZC5" s="137"/>
      <c r="NZD5" s="137"/>
      <c r="NZE5" s="137"/>
      <c r="NZF5" s="137"/>
      <c r="NZG5" s="137"/>
      <c r="NZH5" s="137"/>
      <c r="NZI5" s="137"/>
      <c r="NZJ5" s="137"/>
      <c r="NZK5" s="137"/>
      <c r="NZL5" s="137"/>
      <c r="NZM5" s="137"/>
      <c r="NZN5" s="137"/>
      <c r="NZO5" s="137"/>
      <c r="NZP5" s="137"/>
      <c r="NZQ5" s="137"/>
      <c r="NZR5" s="137"/>
      <c r="NZS5" s="137"/>
      <c r="NZT5" s="137"/>
      <c r="NZU5" s="137"/>
      <c r="NZV5" s="137"/>
      <c r="NZW5" s="137"/>
      <c r="NZX5" s="137"/>
      <c r="NZY5" s="137"/>
      <c r="NZZ5" s="137"/>
      <c r="OAA5" s="137"/>
      <c r="OAB5" s="137"/>
      <c r="OAC5" s="137"/>
      <c r="OAD5" s="137"/>
      <c r="OAE5" s="137"/>
      <c r="OAF5" s="137"/>
      <c r="OAG5" s="137"/>
      <c r="OAH5" s="137"/>
      <c r="OAI5" s="137"/>
      <c r="OAJ5" s="137"/>
      <c r="OAK5" s="137"/>
      <c r="OAL5" s="137"/>
      <c r="OAM5" s="137"/>
      <c r="OAN5" s="137"/>
      <c r="OAO5" s="137"/>
      <c r="OAP5" s="137"/>
      <c r="OAQ5" s="137"/>
      <c r="OAR5" s="137"/>
      <c r="OAS5" s="137"/>
      <c r="OAT5" s="137"/>
      <c r="OAU5" s="137"/>
      <c r="OAV5" s="137"/>
      <c r="OAW5" s="137"/>
      <c r="OAX5" s="137"/>
      <c r="OAY5" s="137"/>
      <c r="OAZ5" s="137"/>
      <c r="OBA5" s="137"/>
      <c r="OBB5" s="137"/>
      <c r="OBC5" s="137"/>
      <c r="OBD5" s="137"/>
      <c r="OBE5" s="137"/>
      <c r="OBF5" s="137"/>
      <c r="OBG5" s="137"/>
      <c r="OBH5" s="137"/>
      <c r="OBI5" s="137"/>
      <c r="OBJ5" s="137"/>
      <c r="OBK5" s="137"/>
      <c r="OBL5" s="137"/>
      <c r="OBM5" s="137"/>
      <c r="OBN5" s="137"/>
      <c r="OBO5" s="137"/>
      <c r="OBP5" s="137"/>
      <c r="OBQ5" s="137"/>
      <c r="OBR5" s="137"/>
      <c r="OBS5" s="137"/>
      <c r="OBT5" s="137"/>
      <c r="OBU5" s="137"/>
      <c r="OBV5" s="137"/>
      <c r="OBW5" s="137"/>
      <c r="OBX5" s="137"/>
      <c r="OBY5" s="137"/>
      <c r="OBZ5" s="137"/>
      <c r="OCA5" s="137"/>
      <c r="OCB5" s="137"/>
      <c r="OCC5" s="137"/>
      <c r="OCD5" s="137"/>
      <c r="OCE5" s="137"/>
      <c r="OCF5" s="137"/>
      <c r="OCG5" s="137"/>
      <c r="OCH5" s="137"/>
      <c r="OCI5" s="137"/>
      <c r="OCJ5" s="137"/>
      <c r="OCK5" s="137"/>
      <c r="OCL5" s="137"/>
      <c r="OCM5" s="137"/>
      <c r="OCN5" s="137"/>
      <c r="OCO5" s="137"/>
      <c r="OCP5" s="137"/>
      <c r="OCQ5" s="137"/>
      <c r="OCR5" s="137"/>
      <c r="OCS5" s="137"/>
      <c r="OCT5" s="137"/>
      <c r="OCU5" s="137"/>
      <c r="OCV5" s="137"/>
      <c r="OCW5" s="137"/>
      <c r="OCX5" s="137"/>
      <c r="OCY5" s="137"/>
      <c r="OCZ5" s="137"/>
      <c r="ODA5" s="137"/>
      <c r="ODB5" s="137"/>
      <c r="ODC5" s="137"/>
      <c r="ODD5" s="137"/>
      <c r="ODE5" s="137"/>
      <c r="ODF5" s="137"/>
      <c r="ODG5" s="137"/>
      <c r="ODH5" s="137"/>
      <c r="ODI5" s="137"/>
      <c r="ODJ5" s="137"/>
      <c r="ODK5" s="137"/>
      <c r="ODL5" s="137"/>
      <c r="ODM5" s="137"/>
      <c r="ODN5" s="137"/>
      <c r="ODO5" s="137"/>
      <c r="ODP5" s="137"/>
      <c r="ODQ5" s="137"/>
      <c r="ODR5" s="137"/>
      <c r="ODS5" s="137"/>
      <c r="ODT5" s="137"/>
      <c r="ODU5" s="137"/>
      <c r="ODV5" s="137"/>
      <c r="ODW5" s="137"/>
      <c r="ODX5" s="137"/>
      <c r="ODY5" s="137"/>
      <c r="ODZ5" s="137"/>
      <c r="OEA5" s="137"/>
      <c r="OEB5" s="137"/>
      <c r="OEC5" s="137"/>
      <c r="OED5" s="137"/>
      <c r="OEE5" s="137"/>
      <c r="OEF5" s="137"/>
      <c r="OEG5" s="137"/>
      <c r="OEH5" s="137"/>
      <c r="OEI5" s="137"/>
      <c r="OEJ5" s="137"/>
      <c r="OEK5" s="137"/>
      <c r="OEL5" s="137"/>
      <c r="OEM5" s="137"/>
      <c r="OEN5" s="137"/>
      <c r="OEO5" s="137"/>
      <c r="OEP5" s="137"/>
      <c r="OEQ5" s="137"/>
      <c r="OER5" s="137"/>
      <c r="OES5" s="137"/>
      <c r="OET5" s="137"/>
      <c r="OEU5" s="137"/>
      <c r="OEV5" s="137"/>
      <c r="OEW5" s="137"/>
      <c r="OEX5" s="137"/>
      <c r="OEY5" s="137"/>
      <c r="OEZ5" s="137"/>
      <c r="OFA5" s="137"/>
      <c r="OFB5" s="137"/>
      <c r="OFC5" s="137"/>
      <c r="OFD5" s="137"/>
      <c r="OFE5" s="137"/>
      <c r="OFF5" s="137"/>
      <c r="OFG5" s="137"/>
      <c r="OFH5" s="137"/>
      <c r="OFI5" s="137"/>
      <c r="OFJ5" s="137"/>
      <c r="OFK5" s="137"/>
      <c r="OFL5" s="137"/>
      <c r="OFM5" s="137"/>
      <c r="OFN5" s="137"/>
      <c r="OFO5" s="137"/>
      <c r="OFP5" s="137"/>
      <c r="OFQ5" s="137"/>
      <c r="OFR5" s="137"/>
      <c r="OFS5" s="137"/>
      <c r="OFT5" s="137"/>
      <c r="OFU5" s="137"/>
      <c r="OFV5" s="137"/>
      <c r="OFW5" s="137"/>
      <c r="OFX5" s="137"/>
      <c r="OFY5" s="137"/>
      <c r="OFZ5" s="137"/>
      <c r="OGA5" s="137"/>
      <c r="OGB5" s="137"/>
      <c r="OGC5" s="137"/>
      <c r="OGD5" s="137"/>
      <c r="OGE5" s="137"/>
      <c r="OGF5" s="137"/>
      <c r="OGG5" s="137"/>
      <c r="OGH5" s="137"/>
      <c r="OGI5" s="137"/>
      <c r="OGJ5" s="137"/>
      <c r="OGK5" s="137"/>
      <c r="OGL5" s="137"/>
      <c r="OGM5" s="137"/>
      <c r="OGN5" s="137"/>
      <c r="OGO5" s="137"/>
      <c r="OGP5" s="137"/>
      <c r="OGQ5" s="137"/>
      <c r="OGR5" s="137"/>
      <c r="OGS5" s="137"/>
      <c r="OGT5" s="137"/>
      <c r="OGU5" s="137"/>
      <c r="OGV5" s="137"/>
      <c r="OGW5" s="137"/>
      <c r="OGX5" s="137"/>
      <c r="OGY5" s="137"/>
      <c r="OGZ5" s="137"/>
      <c r="OHA5" s="137"/>
      <c r="OHB5" s="137"/>
      <c r="OHC5" s="137"/>
      <c r="OHD5" s="137"/>
      <c r="OHE5" s="137"/>
      <c r="OHF5" s="137"/>
      <c r="OHG5" s="137"/>
      <c r="OHH5" s="137"/>
      <c r="OHI5" s="137"/>
      <c r="OHJ5" s="137"/>
      <c r="OHK5" s="137"/>
      <c r="OHL5" s="137"/>
      <c r="OHM5" s="137"/>
      <c r="OHN5" s="137"/>
      <c r="OHO5" s="137"/>
      <c r="OHP5" s="137"/>
      <c r="OHQ5" s="137"/>
      <c r="OHR5" s="137"/>
      <c r="OHS5" s="137"/>
      <c r="OHT5" s="137"/>
      <c r="OHU5" s="137"/>
      <c r="OHV5" s="137"/>
      <c r="OHW5" s="137"/>
      <c r="OHX5" s="137"/>
      <c r="OHY5" s="137"/>
      <c r="OHZ5" s="137"/>
      <c r="OIA5" s="137"/>
      <c r="OIB5" s="137"/>
      <c r="OIC5" s="137"/>
      <c r="OID5" s="137"/>
      <c r="OIE5" s="137"/>
      <c r="OIF5" s="137"/>
      <c r="OIG5" s="137"/>
      <c r="OIH5" s="137"/>
      <c r="OII5" s="137"/>
      <c r="OIJ5" s="137"/>
      <c r="OIK5" s="137"/>
      <c r="OIL5" s="137"/>
      <c r="OIM5" s="137"/>
      <c r="OIN5" s="137"/>
      <c r="OIO5" s="137"/>
      <c r="OIP5" s="137"/>
      <c r="OIQ5" s="137"/>
      <c r="OIR5" s="137"/>
      <c r="OIS5" s="137"/>
      <c r="OIT5" s="137"/>
      <c r="OIU5" s="137"/>
      <c r="OIV5" s="137"/>
      <c r="OIW5" s="137"/>
      <c r="OIX5" s="137"/>
      <c r="OIY5" s="137"/>
      <c r="OIZ5" s="137"/>
      <c r="OJA5" s="137"/>
      <c r="OJB5" s="137"/>
      <c r="OJC5" s="137"/>
      <c r="OJD5" s="137"/>
      <c r="OJE5" s="137"/>
      <c r="OJF5" s="137"/>
      <c r="OJG5" s="137"/>
      <c r="OJH5" s="137"/>
      <c r="OJI5" s="137"/>
      <c r="OJJ5" s="137"/>
      <c r="OJK5" s="137"/>
      <c r="OJL5" s="137"/>
      <c r="OJM5" s="137"/>
      <c r="OJN5" s="137"/>
      <c r="OJO5" s="137"/>
      <c r="OJP5" s="137"/>
      <c r="OJQ5" s="137"/>
      <c r="OJR5" s="137"/>
      <c r="OJS5" s="137"/>
      <c r="OJT5" s="137"/>
      <c r="OJU5" s="137"/>
      <c r="OJV5" s="137"/>
      <c r="OJW5" s="137"/>
      <c r="OJX5" s="137"/>
      <c r="OJY5" s="137"/>
      <c r="OJZ5" s="137"/>
      <c r="OKA5" s="137"/>
      <c r="OKB5" s="137"/>
      <c r="OKC5" s="137"/>
      <c r="OKD5" s="137"/>
      <c r="OKE5" s="137"/>
      <c r="OKF5" s="137"/>
      <c r="OKG5" s="137"/>
      <c r="OKH5" s="137"/>
      <c r="OKI5" s="137"/>
      <c r="OKJ5" s="137"/>
      <c r="OKK5" s="137"/>
      <c r="OKL5" s="137"/>
      <c r="OKM5" s="137"/>
      <c r="OKN5" s="137"/>
      <c r="OKO5" s="137"/>
      <c r="OKP5" s="137"/>
      <c r="OKQ5" s="137"/>
      <c r="OKR5" s="137"/>
      <c r="OKS5" s="137"/>
      <c r="OKT5" s="137"/>
      <c r="OKU5" s="137"/>
      <c r="OKV5" s="137"/>
      <c r="OKW5" s="137"/>
      <c r="OKX5" s="137"/>
      <c r="OKY5" s="137"/>
      <c r="OKZ5" s="137"/>
      <c r="OLA5" s="137"/>
      <c r="OLB5" s="137"/>
      <c r="OLC5" s="137"/>
      <c r="OLD5" s="137"/>
      <c r="OLE5" s="137"/>
      <c r="OLF5" s="137"/>
      <c r="OLG5" s="137"/>
      <c r="OLH5" s="137"/>
      <c r="OLI5" s="137"/>
      <c r="OLJ5" s="137"/>
      <c r="OLK5" s="137"/>
      <c r="OLL5" s="137"/>
      <c r="OLM5" s="137"/>
      <c r="OLN5" s="137"/>
      <c r="OLO5" s="137"/>
      <c r="OLP5" s="137"/>
      <c r="OLQ5" s="137"/>
      <c r="OLR5" s="137"/>
      <c r="OLS5" s="137"/>
      <c r="OLT5" s="137"/>
      <c r="OLU5" s="137"/>
      <c r="OLV5" s="137"/>
      <c r="OLW5" s="137"/>
      <c r="OLX5" s="137"/>
      <c r="OLY5" s="137"/>
      <c r="OLZ5" s="137"/>
      <c r="OMA5" s="137"/>
      <c r="OMB5" s="137"/>
      <c r="OMC5" s="137"/>
      <c r="OMD5" s="137"/>
      <c r="OME5" s="137"/>
      <c r="OMF5" s="137"/>
      <c r="OMG5" s="137"/>
      <c r="OMH5" s="137"/>
      <c r="OMI5" s="137"/>
      <c r="OMJ5" s="137"/>
      <c r="OMK5" s="137"/>
      <c r="OML5" s="137"/>
      <c r="OMM5" s="137"/>
      <c r="OMN5" s="137"/>
      <c r="OMO5" s="137"/>
      <c r="OMP5" s="137"/>
      <c r="OMQ5" s="137"/>
      <c r="OMR5" s="137"/>
      <c r="OMS5" s="137"/>
      <c r="OMT5" s="137"/>
      <c r="OMU5" s="137"/>
      <c r="OMV5" s="137"/>
      <c r="OMW5" s="137"/>
      <c r="OMX5" s="137"/>
      <c r="OMY5" s="137"/>
      <c r="OMZ5" s="137"/>
      <c r="ONA5" s="137"/>
      <c r="ONB5" s="137"/>
      <c r="ONC5" s="137"/>
      <c r="OND5" s="137"/>
      <c r="ONE5" s="137"/>
      <c r="ONF5" s="137"/>
      <c r="ONG5" s="137"/>
      <c r="ONH5" s="137"/>
      <c r="ONI5" s="137"/>
      <c r="ONJ5" s="137"/>
      <c r="ONK5" s="137"/>
      <c r="ONL5" s="137"/>
      <c r="ONM5" s="137"/>
      <c r="ONN5" s="137"/>
      <c r="ONO5" s="137"/>
      <c r="ONP5" s="137"/>
      <c r="ONQ5" s="137"/>
      <c r="ONR5" s="137"/>
      <c r="ONS5" s="137"/>
      <c r="ONT5" s="137"/>
      <c r="ONU5" s="137"/>
      <c r="ONV5" s="137"/>
      <c r="ONW5" s="137"/>
      <c r="ONX5" s="137"/>
      <c r="ONY5" s="137"/>
      <c r="ONZ5" s="137"/>
      <c r="OOA5" s="137"/>
      <c r="OOB5" s="137"/>
      <c r="OOC5" s="137"/>
      <c r="OOD5" s="137"/>
      <c r="OOE5" s="137"/>
      <c r="OOF5" s="137"/>
      <c r="OOG5" s="137"/>
      <c r="OOH5" s="137"/>
      <c r="OOI5" s="137"/>
      <c r="OOJ5" s="137"/>
      <c r="OOK5" s="137"/>
      <c r="OOL5" s="137"/>
      <c r="OOM5" s="137"/>
      <c r="OON5" s="137"/>
      <c r="OOO5" s="137"/>
      <c r="OOP5" s="137"/>
      <c r="OOQ5" s="137"/>
      <c r="OOR5" s="137"/>
      <c r="OOS5" s="137"/>
      <c r="OOT5" s="137"/>
      <c r="OOU5" s="137"/>
      <c r="OOV5" s="137"/>
      <c r="OOW5" s="137"/>
      <c r="OOX5" s="137"/>
      <c r="OOY5" s="137"/>
      <c r="OOZ5" s="137"/>
      <c r="OPA5" s="137"/>
      <c r="OPB5" s="137"/>
      <c r="OPC5" s="137"/>
      <c r="OPD5" s="137"/>
      <c r="OPE5" s="137"/>
      <c r="OPF5" s="137"/>
      <c r="OPG5" s="137"/>
      <c r="OPH5" s="137"/>
      <c r="OPI5" s="137"/>
      <c r="OPJ5" s="137"/>
      <c r="OPK5" s="137"/>
      <c r="OPL5" s="137"/>
      <c r="OPM5" s="137"/>
      <c r="OPN5" s="137"/>
      <c r="OPO5" s="137"/>
      <c r="OPP5" s="137"/>
      <c r="OPQ5" s="137"/>
      <c r="OPR5" s="137"/>
      <c r="OPS5" s="137"/>
      <c r="OPT5" s="137"/>
      <c r="OPU5" s="137"/>
      <c r="OPV5" s="137"/>
      <c r="OPW5" s="137"/>
      <c r="OPX5" s="137"/>
      <c r="OPY5" s="137"/>
      <c r="OPZ5" s="137"/>
      <c r="OQA5" s="137"/>
      <c r="OQB5" s="137"/>
      <c r="OQC5" s="137"/>
      <c r="OQD5" s="137"/>
      <c r="OQE5" s="137"/>
      <c r="OQF5" s="137"/>
      <c r="OQG5" s="137"/>
      <c r="OQH5" s="137"/>
      <c r="OQI5" s="137"/>
      <c r="OQJ5" s="137"/>
      <c r="OQK5" s="137"/>
      <c r="OQL5" s="137"/>
      <c r="OQM5" s="137"/>
      <c r="OQN5" s="137"/>
      <c r="OQO5" s="137"/>
      <c r="OQP5" s="137"/>
      <c r="OQQ5" s="137"/>
      <c r="OQR5" s="137"/>
      <c r="OQS5" s="137"/>
      <c r="OQT5" s="137"/>
      <c r="OQU5" s="137"/>
      <c r="OQV5" s="137"/>
      <c r="OQW5" s="137"/>
      <c r="OQX5" s="137"/>
      <c r="OQY5" s="137"/>
      <c r="OQZ5" s="137"/>
      <c r="ORA5" s="137"/>
      <c r="ORB5" s="137"/>
      <c r="ORC5" s="137"/>
      <c r="ORD5" s="137"/>
      <c r="ORE5" s="137"/>
      <c r="ORF5" s="137"/>
      <c r="ORG5" s="137"/>
      <c r="ORH5" s="137"/>
      <c r="ORI5" s="137"/>
      <c r="ORJ5" s="137"/>
      <c r="ORK5" s="137"/>
      <c r="ORL5" s="137"/>
      <c r="ORM5" s="137"/>
      <c r="ORN5" s="137"/>
      <c r="ORO5" s="137"/>
      <c r="ORP5" s="137"/>
      <c r="ORQ5" s="137"/>
      <c r="ORR5" s="137"/>
      <c r="ORS5" s="137"/>
      <c r="ORT5" s="137"/>
      <c r="ORU5" s="137"/>
      <c r="ORV5" s="137"/>
      <c r="ORW5" s="137"/>
      <c r="ORX5" s="137"/>
      <c r="ORY5" s="137"/>
      <c r="ORZ5" s="137"/>
      <c r="OSA5" s="137"/>
      <c r="OSB5" s="137"/>
      <c r="OSC5" s="137"/>
      <c r="OSD5" s="137"/>
      <c r="OSE5" s="137"/>
      <c r="OSF5" s="137"/>
      <c r="OSG5" s="137"/>
      <c r="OSH5" s="137"/>
      <c r="OSI5" s="137"/>
      <c r="OSJ5" s="137"/>
      <c r="OSK5" s="137"/>
      <c r="OSL5" s="137"/>
      <c r="OSM5" s="137"/>
      <c r="OSN5" s="137"/>
      <c r="OSO5" s="137"/>
      <c r="OSP5" s="137"/>
      <c r="OSQ5" s="137"/>
      <c r="OSR5" s="137"/>
      <c r="OSS5" s="137"/>
      <c r="OST5" s="137"/>
      <c r="OSU5" s="137"/>
      <c r="OSV5" s="137"/>
      <c r="OSW5" s="137"/>
      <c r="OSX5" s="137"/>
      <c r="OSY5" s="137"/>
      <c r="OSZ5" s="137"/>
      <c r="OTA5" s="137"/>
      <c r="OTB5" s="137"/>
      <c r="OTC5" s="137"/>
      <c r="OTD5" s="137"/>
      <c r="OTE5" s="137"/>
      <c r="OTF5" s="137"/>
      <c r="OTG5" s="137"/>
      <c r="OTH5" s="137"/>
      <c r="OTI5" s="137"/>
      <c r="OTJ5" s="137"/>
      <c r="OTK5" s="137"/>
      <c r="OTL5" s="137"/>
      <c r="OTM5" s="137"/>
      <c r="OTN5" s="137"/>
      <c r="OTO5" s="137"/>
      <c r="OTP5" s="137"/>
      <c r="OTQ5" s="137"/>
      <c r="OTR5" s="137"/>
      <c r="OTS5" s="137"/>
      <c r="OTT5" s="137"/>
      <c r="OTU5" s="137"/>
      <c r="OTV5" s="137"/>
      <c r="OTW5" s="137"/>
      <c r="OTX5" s="137"/>
      <c r="OTY5" s="137"/>
      <c r="OTZ5" s="137"/>
      <c r="OUA5" s="137"/>
      <c r="OUB5" s="137"/>
      <c r="OUC5" s="137"/>
      <c r="OUD5" s="137"/>
      <c r="OUE5" s="137"/>
      <c r="OUF5" s="137"/>
      <c r="OUG5" s="137"/>
      <c r="OUH5" s="137"/>
      <c r="OUI5" s="137"/>
      <c r="OUJ5" s="137"/>
      <c r="OUK5" s="137"/>
      <c r="OUL5" s="137"/>
      <c r="OUM5" s="137"/>
      <c r="OUN5" s="137"/>
      <c r="OUO5" s="137"/>
      <c r="OUP5" s="137"/>
      <c r="OUQ5" s="137"/>
      <c r="OUR5" s="137"/>
      <c r="OUS5" s="137"/>
      <c r="OUT5" s="137"/>
      <c r="OUU5" s="137"/>
      <c r="OUV5" s="137"/>
      <c r="OUW5" s="137"/>
      <c r="OUX5" s="137"/>
      <c r="OUY5" s="137"/>
      <c r="OUZ5" s="137"/>
      <c r="OVA5" s="137"/>
      <c r="OVB5" s="137"/>
      <c r="OVC5" s="137"/>
      <c r="OVD5" s="137"/>
      <c r="OVE5" s="137"/>
      <c r="OVF5" s="137"/>
      <c r="OVG5" s="137"/>
      <c r="OVH5" s="137"/>
      <c r="OVI5" s="137"/>
      <c r="OVJ5" s="137"/>
      <c r="OVK5" s="137"/>
      <c r="OVL5" s="137"/>
      <c r="OVM5" s="137"/>
      <c r="OVN5" s="137"/>
      <c r="OVO5" s="137"/>
      <c r="OVP5" s="137"/>
      <c r="OVQ5" s="137"/>
      <c r="OVR5" s="137"/>
      <c r="OVS5" s="137"/>
      <c r="OVT5" s="137"/>
      <c r="OVU5" s="137"/>
      <c r="OVV5" s="137"/>
      <c r="OVW5" s="137"/>
      <c r="OVX5" s="137"/>
      <c r="OVY5" s="137"/>
      <c r="OVZ5" s="137"/>
      <c r="OWA5" s="137"/>
      <c r="OWB5" s="137"/>
      <c r="OWC5" s="137"/>
      <c r="OWD5" s="137"/>
      <c r="OWE5" s="137"/>
      <c r="OWF5" s="137"/>
      <c r="OWG5" s="137"/>
      <c r="OWH5" s="137"/>
      <c r="OWI5" s="137"/>
      <c r="OWJ5" s="137"/>
      <c r="OWK5" s="137"/>
      <c r="OWL5" s="137"/>
      <c r="OWM5" s="137"/>
      <c r="OWN5" s="137"/>
      <c r="OWO5" s="137"/>
      <c r="OWP5" s="137"/>
      <c r="OWQ5" s="137"/>
      <c r="OWR5" s="137"/>
      <c r="OWS5" s="137"/>
      <c r="OWT5" s="137"/>
      <c r="OWU5" s="137"/>
      <c r="OWV5" s="137"/>
      <c r="OWW5" s="137"/>
      <c r="OWX5" s="137"/>
      <c r="OWY5" s="137"/>
      <c r="OWZ5" s="137"/>
      <c r="OXA5" s="137"/>
      <c r="OXB5" s="137"/>
      <c r="OXC5" s="137"/>
      <c r="OXD5" s="137"/>
      <c r="OXE5" s="137"/>
      <c r="OXF5" s="137"/>
      <c r="OXG5" s="137"/>
      <c r="OXH5" s="137"/>
      <c r="OXI5" s="137"/>
      <c r="OXJ5" s="137"/>
      <c r="OXK5" s="137"/>
      <c r="OXL5" s="137"/>
      <c r="OXM5" s="137"/>
      <c r="OXN5" s="137"/>
      <c r="OXO5" s="137"/>
      <c r="OXP5" s="137"/>
      <c r="OXQ5" s="137"/>
      <c r="OXR5" s="137"/>
      <c r="OXS5" s="137"/>
      <c r="OXT5" s="137"/>
      <c r="OXU5" s="137"/>
      <c r="OXV5" s="137"/>
      <c r="OXW5" s="137"/>
      <c r="OXX5" s="137"/>
      <c r="OXY5" s="137"/>
      <c r="OXZ5" s="137"/>
      <c r="OYA5" s="137"/>
      <c r="OYB5" s="137"/>
      <c r="OYC5" s="137"/>
      <c r="OYD5" s="137"/>
      <c r="OYE5" s="137"/>
      <c r="OYF5" s="137"/>
      <c r="OYG5" s="137"/>
      <c r="OYH5" s="137"/>
      <c r="OYI5" s="137"/>
      <c r="OYJ5" s="137"/>
      <c r="OYK5" s="137"/>
      <c r="OYL5" s="137"/>
      <c r="OYM5" s="137"/>
      <c r="OYN5" s="137"/>
      <c r="OYO5" s="137"/>
      <c r="OYP5" s="137"/>
      <c r="OYQ5" s="137"/>
      <c r="OYR5" s="137"/>
      <c r="OYS5" s="137"/>
      <c r="OYT5" s="137"/>
      <c r="OYU5" s="137"/>
      <c r="OYV5" s="137"/>
      <c r="OYW5" s="137"/>
      <c r="OYX5" s="137"/>
      <c r="OYY5" s="137"/>
      <c r="OYZ5" s="137"/>
      <c r="OZA5" s="137"/>
      <c r="OZB5" s="137"/>
      <c r="OZC5" s="137"/>
      <c r="OZD5" s="137"/>
      <c r="OZE5" s="137"/>
      <c r="OZF5" s="137"/>
      <c r="OZG5" s="137"/>
      <c r="OZH5" s="137"/>
      <c r="OZI5" s="137"/>
      <c r="OZJ5" s="137"/>
      <c r="OZK5" s="137"/>
      <c r="OZL5" s="137"/>
      <c r="OZM5" s="137"/>
      <c r="OZN5" s="137"/>
      <c r="OZO5" s="137"/>
      <c r="OZP5" s="137"/>
      <c r="OZQ5" s="137"/>
      <c r="OZR5" s="137"/>
      <c r="OZS5" s="137"/>
      <c r="OZT5" s="137"/>
      <c r="OZU5" s="137"/>
      <c r="OZV5" s="137"/>
      <c r="OZW5" s="137"/>
      <c r="OZX5" s="137"/>
      <c r="OZY5" s="137"/>
      <c r="OZZ5" s="137"/>
      <c r="PAA5" s="137"/>
      <c r="PAB5" s="137"/>
      <c r="PAC5" s="137"/>
      <c r="PAD5" s="137"/>
      <c r="PAE5" s="137"/>
      <c r="PAF5" s="137"/>
      <c r="PAG5" s="137"/>
      <c r="PAH5" s="137"/>
      <c r="PAI5" s="137"/>
      <c r="PAJ5" s="137"/>
      <c r="PAK5" s="137"/>
      <c r="PAL5" s="137"/>
      <c r="PAM5" s="137"/>
      <c r="PAN5" s="137"/>
      <c r="PAO5" s="137"/>
      <c r="PAP5" s="137"/>
      <c r="PAQ5" s="137"/>
      <c r="PAR5" s="137"/>
      <c r="PAS5" s="137"/>
      <c r="PAT5" s="137"/>
      <c r="PAU5" s="137"/>
      <c r="PAV5" s="137"/>
      <c r="PAW5" s="137"/>
      <c r="PAX5" s="137"/>
      <c r="PAY5" s="137"/>
      <c r="PAZ5" s="137"/>
      <c r="PBA5" s="137"/>
      <c r="PBB5" s="137"/>
      <c r="PBC5" s="137"/>
      <c r="PBD5" s="137"/>
      <c r="PBE5" s="137"/>
      <c r="PBF5" s="137"/>
      <c r="PBG5" s="137"/>
      <c r="PBH5" s="137"/>
      <c r="PBI5" s="137"/>
      <c r="PBJ5" s="137"/>
      <c r="PBK5" s="137"/>
      <c r="PBL5" s="137"/>
      <c r="PBM5" s="137"/>
      <c r="PBN5" s="137"/>
      <c r="PBO5" s="137"/>
      <c r="PBP5" s="137"/>
      <c r="PBQ5" s="137"/>
      <c r="PBR5" s="137"/>
      <c r="PBS5" s="137"/>
      <c r="PBT5" s="137"/>
      <c r="PBU5" s="137"/>
      <c r="PBV5" s="137"/>
      <c r="PBW5" s="137"/>
      <c r="PBX5" s="137"/>
      <c r="PBY5" s="137"/>
      <c r="PBZ5" s="137"/>
      <c r="PCA5" s="137"/>
      <c r="PCB5" s="137"/>
      <c r="PCC5" s="137"/>
      <c r="PCD5" s="137"/>
      <c r="PCE5" s="137"/>
      <c r="PCF5" s="137"/>
      <c r="PCG5" s="137"/>
      <c r="PCH5" s="137"/>
      <c r="PCI5" s="137"/>
      <c r="PCJ5" s="137"/>
      <c r="PCK5" s="137"/>
      <c r="PCL5" s="137"/>
      <c r="PCM5" s="137"/>
      <c r="PCN5" s="137"/>
      <c r="PCO5" s="137"/>
      <c r="PCP5" s="137"/>
      <c r="PCQ5" s="137"/>
      <c r="PCR5" s="137"/>
      <c r="PCS5" s="137"/>
      <c r="PCT5" s="137"/>
      <c r="PCU5" s="137"/>
      <c r="PCV5" s="137"/>
      <c r="PCW5" s="137"/>
      <c r="PCX5" s="137"/>
      <c r="PCY5" s="137"/>
      <c r="PCZ5" s="137"/>
      <c r="PDA5" s="137"/>
      <c r="PDB5" s="137"/>
      <c r="PDC5" s="137"/>
      <c r="PDD5" s="137"/>
      <c r="PDE5" s="137"/>
      <c r="PDF5" s="137"/>
      <c r="PDG5" s="137"/>
      <c r="PDH5" s="137"/>
      <c r="PDI5" s="137"/>
      <c r="PDJ5" s="137"/>
      <c r="PDK5" s="137"/>
      <c r="PDL5" s="137"/>
      <c r="PDM5" s="137"/>
      <c r="PDN5" s="137"/>
      <c r="PDO5" s="137"/>
      <c r="PDP5" s="137"/>
      <c r="PDQ5" s="137"/>
      <c r="PDR5" s="137"/>
      <c r="PDS5" s="137"/>
      <c r="PDT5" s="137"/>
      <c r="PDU5" s="137"/>
      <c r="PDV5" s="137"/>
      <c r="PDW5" s="137"/>
      <c r="PDX5" s="137"/>
      <c r="PDY5" s="137"/>
      <c r="PDZ5" s="137"/>
      <c r="PEA5" s="137"/>
      <c r="PEB5" s="137"/>
      <c r="PEC5" s="137"/>
      <c r="PED5" s="137"/>
      <c r="PEE5" s="137"/>
      <c r="PEF5" s="137"/>
      <c r="PEG5" s="137"/>
      <c r="PEH5" s="137"/>
      <c r="PEI5" s="137"/>
      <c r="PEJ5" s="137"/>
      <c r="PEK5" s="137"/>
      <c r="PEL5" s="137"/>
      <c r="PEM5" s="137"/>
      <c r="PEN5" s="137"/>
      <c r="PEO5" s="137"/>
      <c r="PEP5" s="137"/>
      <c r="PEQ5" s="137"/>
      <c r="PER5" s="137"/>
      <c r="PES5" s="137"/>
      <c r="PET5" s="137"/>
      <c r="PEU5" s="137"/>
      <c r="PEV5" s="137"/>
      <c r="PEW5" s="137"/>
      <c r="PEX5" s="137"/>
      <c r="PEY5" s="137"/>
      <c r="PEZ5" s="137"/>
      <c r="PFA5" s="137"/>
      <c r="PFB5" s="137"/>
      <c r="PFC5" s="137"/>
      <c r="PFD5" s="137"/>
      <c r="PFE5" s="137"/>
      <c r="PFF5" s="137"/>
      <c r="PFG5" s="137"/>
      <c r="PFH5" s="137"/>
      <c r="PFI5" s="137"/>
      <c r="PFJ5" s="137"/>
      <c r="PFK5" s="137"/>
      <c r="PFL5" s="137"/>
      <c r="PFM5" s="137"/>
      <c r="PFN5" s="137"/>
      <c r="PFO5" s="137"/>
      <c r="PFP5" s="137"/>
      <c r="PFQ5" s="137"/>
      <c r="PFR5" s="137"/>
      <c r="PFS5" s="137"/>
      <c r="PFT5" s="137"/>
      <c r="PFU5" s="137"/>
      <c r="PFV5" s="137"/>
      <c r="PFW5" s="137"/>
      <c r="PFX5" s="137"/>
      <c r="PFY5" s="137"/>
      <c r="PFZ5" s="137"/>
      <c r="PGA5" s="137"/>
      <c r="PGB5" s="137"/>
      <c r="PGC5" s="137"/>
      <c r="PGD5" s="137"/>
      <c r="PGE5" s="137"/>
      <c r="PGF5" s="137"/>
      <c r="PGG5" s="137"/>
      <c r="PGH5" s="137"/>
      <c r="PGI5" s="137"/>
      <c r="PGJ5" s="137"/>
      <c r="PGK5" s="137"/>
      <c r="PGL5" s="137"/>
      <c r="PGM5" s="137"/>
      <c r="PGN5" s="137"/>
      <c r="PGO5" s="137"/>
      <c r="PGP5" s="137"/>
      <c r="PGQ5" s="137"/>
      <c r="PGR5" s="137"/>
      <c r="PGS5" s="137"/>
      <c r="PGT5" s="137"/>
      <c r="PGU5" s="137"/>
      <c r="PGV5" s="137"/>
      <c r="PGW5" s="137"/>
      <c r="PGX5" s="137"/>
      <c r="PGY5" s="137"/>
      <c r="PGZ5" s="137"/>
      <c r="PHA5" s="137"/>
      <c r="PHB5" s="137"/>
      <c r="PHC5" s="137"/>
      <c r="PHD5" s="137"/>
      <c r="PHE5" s="137"/>
      <c r="PHF5" s="137"/>
      <c r="PHG5" s="137"/>
      <c r="PHH5" s="137"/>
      <c r="PHI5" s="137"/>
      <c r="PHJ5" s="137"/>
      <c r="PHK5" s="137"/>
      <c r="PHL5" s="137"/>
      <c r="PHM5" s="137"/>
      <c r="PHN5" s="137"/>
      <c r="PHO5" s="137"/>
      <c r="PHP5" s="137"/>
      <c r="PHQ5" s="137"/>
      <c r="PHR5" s="137"/>
      <c r="PHS5" s="137"/>
      <c r="PHT5" s="137"/>
      <c r="PHU5" s="137"/>
      <c r="PHV5" s="137"/>
      <c r="PHW5" s="137"/>
      <c r="PHX5" s="137"/>
      <c r="PHY5" s="137"/>
      <c r="PHZ5" s="137"/>
      <c r="PIA5" s="137"/>
      <c r="PIB5" s="137"/>
      <c r="PIC5" s="137"/>
      <c r="PID5" s="137"/>
      <c r="PIE5" s="137"/>
      <c r="PIF5" s="137"/>
      <c r="PIG5" s="137"/>
      <c r="PIH5" s="137"/>
      <c r="PII5" s="137"/>
      <c r="PIJ5" s="137"/>
      <c r="PIK5" s="137"/>
      <c r="PIL5" s="137"/>
      <c r="PIM5" s="137"/>
      <c r="PIN5" s="137"/>
      <c r="PIO5" s="137"/>
      <c r="PIP5" s="137"/>
      <c r="PIQ5" s="137"/>
      <c r="PIR5" s="137"/>
      <c r="PIS5" s="137"/>
      <c r="PIT5" s="137"/>
      <c r="PIU5" s="137"/>
      <c r="PIV5" s="137"/>
      <c r="PIW5" s="137"/>
      <c r="PIX5" s="137"/>
      <c r="PIY5" s="137"/>
      <c r="PIZ5" s="137"/>
      <c r="PJA5" s="137"/>
      <c r="PJB5" s="137"/>
      <c r="PJC5" s="137"/>
      <c r="PJD5" s="137"/>
      <c r="PJE5" s="137"/>
      <c r="PJF5" s="137"/>
      <c r="PJG5" s="137"/>
      <c r="PJH5" s="137"/>
      <c r="PJI5" s="137"/>
      <c r="PJJ5" s="137"/>
      <c r="PJK5" s="137"/>
      <c r="PJL5" s="137"/>
      <c r="PJM5" s="137"/>
      <c r="PJN5" s="137"/>
      <c r="PJO5" s="137"/>
      <c r="PJP5" s="137"/>
      <c r="PJQ5" s="137"/>
      <c r="PJR5" s="137"/>
      <c r="PJS5" s="137"/>
      <c r="PJT5" s="137"/>
      <c r="PJU5" s="137"/>
      <c r="PJV5" s="137"/>
      <c r="PJW5" s="137"/>
      <c r="PJX5" s="137"/>
      <c r="PJY5" s="137"/>
      <c r="PJZ5" s="137"/>
      <c r="PKA5" s="137"/>
      <c r="PKB5" s="137"/>
      <c r="PKC5" s="137"/>
      <c r="PKD5" s="137"/>
      <c r="PKE5" s="137"/>
      <c r="PKF5" s="137"/>
      <c r="PKG5" s="137"/>
      <c r="PKH5" s="137"/>
      <c r="PKI5" s="137"/>
      <c r="PKJ5" s="137"/>
      <c r="PKK5" s="137"/>
      <c r="PKL5" s="137"/>
      <c r="PKM5" s="137"/>
      <c r="PKN5" s="137"/>
      <c r="PKO5" s="137"/>
      <c r="PKP5" s="137"/>
      <c r="PKQ5" s="137"/>
      <c r="PKR5" s="137"/>
      <c r="PKS5" s="137"/>
      <c r="PKT5" s="137"/>
      <c r="PKU5" s="137"/>
      <c r="PKV5" s="137"/>
      <c r="PKW5" s="137"/>
      <c r="PKX5" s="137"/>
      <c r="PKY5" s="137"/>
      <c r="PKZ5" s="137"/>
      <c r="PLA5" s="137"/>
      <c r="PLB5" s="137"/>
      <c r="PLC5" s="137"/>
      <c r="PLD5" s="137"/>
      <c r="PLE5" s="137"/>
      <c r="PLF5" s="137"/>
      <c r="PLG5" s="137"/>
      <c r="PLH5" s="137"/>
      <c r="PLI5" s="137"/>
      <c r="PLJ5" s="137"/>
      <c r="PLK5" s="137"/>
      <c r="PLL5" s="137"/>
      <c r="PLM5" s="137"/>
      <c r="PLN5" s="137"/>
      <c r="PLO5" s="137"/>
      <c r="PLP5" s="137"/>
      <c r="PLQ5" s="137"/>
      <c r="PLR5" s="137"/>
      <c r="PLS5" s="137"/>
      <c r="PLT5" s="137"/>
      <c r="PLU5" s="137"/>
      <c r="PLV5" s="137"/>
      <c r="PLW5" s="137"/>
      <c r="PLX5" s="137"/>
      <c r="PLY5" s="137"/>
      <c r="PLZ5" s="137"/>
      <c r="PMA5" s="137"/>
      <c r="PMB5" s="137"/>
      <c r="PMC5" s="137"/>
      <c r="PMD5" s="137"/>
      <c r="PME5" s="137"/>
      <c r="PMF5" s="137"/>
      <c r="PMG5" s="137"/>
      <c r="PMH5" s="137"/>
      <c r="PMI5" s="137"/>
      <c r="PMJ5" s="137"/>
      <c r="PMK5" s="137"/>
      <c r="PML5" s="137"/>
      <c r="PMM5" s="137"/>
      <c r="PMN5" s="137"/>
      <c r="PMO5" s="137"/>
      <c r="PMP5" s="137"/>
      <c r="PMQ5" s="137"/>
      <c r="PMR5" s="137"/>
      <c r="PMS5" s="137"/>
      <c r="PMT5" s="137"/>
      <c r="PMU5" s="137"/>
      <c r="PMV5" s="137"/>
      <c r="PMW5" s="137"/>
      <c r="PMX5" s="137"/>
      <c r="PMY5" s="137"/>
      <c r="PMZ5" s="137"/>
      <c r="PNA5" s="137"/>
      <c r="PNB5" s="137"/>
      <c r="PNC5" s="137"/>
      <c r="PND5" s="137"/>
      <c r="PNE5" s="137"/>
      <c r="PNF5" s="137"/>
      <c r="PNG5" s="137"/>
      <c r="PNH5" s="137"/>
      <c r="PNI5" s="137"/>
      <c r="PNJ5" s="137"/>
      <c r="PNK5" s="137"/>
      <c r="PNL5" s="137"/>
      <c r="PNM5" s="137"/>
      <c r="PNN5" s="137"/>
      <c r="PNO5" s="137"/>
      <c r="PNP5" s="137"/>
      <c r="PNQ5" s="137"/>
      <c r="PNR5" s="137"/>
      <c r="PNS5" s="137"/>
      <c r="PNT5" s="137"/>
      <c r="PNU5" s="137"/>
      <c r="PNV5" s="137"/>
      <c r="PNW5" s="137"/>
      <c r="PNX5" s="137"/>
      <c r="PNY5" s="137"/>
      <c r="PNZ5" s="137"/>
      <c r="POA5" s="137"/>
      <c r="POB5" s="137"/>
      <c r="POC5" s="137"/>
      <c r="POD5" s="137"/>
      <c r="POE5" s="137"/>
      <c r="POF5" s="137"/>
      <c r="POG5" s="137"/>
      <c r="POH5" s="137"/>
      <c r="POI5" s="137"/>
      <c r="POJ5" s="137"/>
      <c r="POK5" s="137"/>
      <c r="POL5" s="137"/>
      <c r="POM5" s="137"/>
      <c r="PON5" s="137"/>
      <c r="POO5" s="137"/>
      <c r="POP5" s="137"/>
      <c r="POQ5" s="137"/>
      <c r="POR5" s="137"/>
      <c r="POS5" s="137"/>
      <c r="POT5" s="137"/>
      <c r="POU5" s="137"/>
      <c r="POV5" s="137"/>
      <c r="POW5" s="137"/>
      <c r="POX5" s="137"/>
      <c r="POY5" s="137"/>
      <c r="POZ5" s="137"/>
      <c r="PPA5" s="137"/>
      <c r="PPB5" s="137"/>
      <c r="PPC5" s="137"/>
      <c r="PPD5" s="137"/>
      <c r="PPE5" s="137"/>
      <c r="PPF5" s="137"/>
      <c r="PPG5" s="137"/>
      <c r="PPH5" s="137"/>
      <c r="PPI5" s="137"/>
      <c r="PPJ5" s="137"/>
      <c r="PPK5" s="137"/>
      <c r="PPL5" s="137"/>
      <c r="PPM5" s="137"/>
      <c r="PPN5" s="137"/>
      <c r="PPO5" s="137"/>
      <c r="PPP5" s="137"/>
      <c r="PPQ5" s="137"/>
      <c r="PPR5" s="137"/>
      <c r="PPS5" s="137"/>
      <c r="PPT5" s="137"/>
      <c r="PPU5" s="137"/>
      <c r="PPV5" s="137"/>
      <c r="PPW5" s="137"/>
      <c r="PPX5" s="137"/>
      <c r="PPY5" s="137"/>
      <c r="PPZ5" s="137"/>
      <c r="PQA5" s="137"/>
      <c r="PQB5" s="137"/>
      <c r="PQC5" s="137"/>
      <c r="PQD5" s="137"/>
      <c r="PQE5" s="137"/>
      <c r="PQF5" s="137"/>
      <c r="PQG5" s="137"/>
      <c r="PQH5" s="137"/>
      <c r="PQI5" s="137"/>
      <c r="PQJ5" s="137"/>
      <c r="PQK5" s="137"/>
      <c r="PQL5" s="137"/>
      <c r="PQM5" s="137"/>
      <c r="PQN5" s="137"/>
      <c r="PQO5" s="137"/>
      <c r="PQP5" s="137"/>
      <c r="PQQ5" s="137"/>
      <c r="PQR5" s="137"/>
      <c r="PQS5" s="137"/>
      <c r="PQT5" s="137"/>
      <c r="PQU5" s="137"/>
      <c r="PQV5" s="137"/>
      <c r="PQW5" s="137"/>
      <c r="PQX5" s="137"/>
      <c r="PQY5" s="137"/>
      <c r="PQZ5" s="137"/>
      <c r="PRA5" s="137"/>
      <c r="PRB5" s="137"/>
      <c r="PRC5" s="137"/>
      <c r="PRD5" s="137"/>
      <c r="PRE5" s="137"/>
      <c r="PRF5" s="137"/>
      <c r="PRG5" s="137"/>
      <c r="PRH5" s="137"/>
      <c r="PRI5" s="137"/>
      <c r="PRJ5" s="137"/>
      <c r="PRK5" s="137"/>
      <c r="PRL5" s="137"/>
      <c r="PRM5" s="137"/>
      <c r="PRN5" s="137"/>
      <c r="PRO5" s="137"/>
      <c r="PRP5" s="137"/>
      <c r="PRQ5" s="137"/>
      <c r="PRR5" s="137"/>
      <c r="PRS5" s="137"/>
      <c r="PRT5" s="137"/>
      <c r="PRU5" s="137"/>
      <c r="PRV5" s="137"/>
      <c r="PRW5" s="137"/>
      <c r="PRX5" s="137"/>
      <c r="PRY5" s="137"/>
      <c r="PRZ5" s="137"/>
      <c r="PSA5" s="137"/>
      <c r="PSB5" s="137"/>
      <c r="PSC5" s="137"/>
      <c r="PSD5" s="137"/>
      <c r="PSE5" s="137"/>
      <c r="PSF5" s="137"/>
      <c r="PSG5" s="137"/>
      <c r="PSH5" s="137"/>
      <c r="PSI5" s="137"/>
      <c r="PSJ5" s="137"/>
      <c r="PSK5" s="137"/>
      <c r="PSL5" s="137"/>
      <c r="PSM5" s="137"/>
      <c r="PSN5" s="137"/>
      <c r="PSO5" s="137"/>
      <c r="PSP5" s="137"/>
      <c r="PSQ5" s="137"/>
      <c r="PSR5" s="137"/>
      <c r="PSS5" s="137"/>
      <c r="PST5" s="137"/>
      <c r="PSU5" s="137"/>
      <c r="PSV5" s="137"/>
      <c r="PSW5" s="137"/>
      <c r="PSX5" s="137"/>
      <c r="PSY5" s="137"/>
      <c r="PSZ5" s="137"/>
      <c r="PTA5" s="137"/>
      <c r="PTB5" s="137"/>
      <c r="PTC5" s="137"/>
      <c r="PTD5" s="137"/>
      <c r="PTE5" s="137"/>
      <c r="PTF5" s="137"/>
      <c r="PTG5" s="137"/>
      <c r="PTH5" s="137"/>
      <c r="PTI5" s="137"/>
      <c r="PTJ5" s="137"/>
      <c r="PTK5" s="137"/>
      <c r="PTL5" s="137"/>
      <c r="PTM5" s="137"/>
      <c r="PTN5" s="137"/>
      <c r="PTO5" s="137"/>
      <c r="PTP5" s="137"/>
      <c r="PTQ5" s="137"/>
      <c r="PTR5" s="137"/>
      <c r="PTS5" s="137"/>
      <c r="PTT5" s="137"/>
      <c r="PTU5" s="137"/>
      <c r="PTV5" s="137"/>
      <c r="PTW5" s="137"/>
      <c r="PTX5" s="137"/>
      <c r="PTY5" s="137"/>
      <c r="PTZ5" s="137"/>
      <c r="PUA5" s="137"/>
      <c r="PUB5" s="137"/>
      <c r="PUC5" s="137"/>
      <c r="PUD5" s="137"/>
      <c r="PUE5" s="137"/>
      <c r="PUF5" s="137"/>
      <c r="PUG5" s="137"/>
      <c r="PUH5" s="137"/>
      <c r="PUI5" s="137"/>
      <c r="PUJ5" s="137"/>
      <c r="PUK5" s="137"/>
      <c r="PUL5" s="137"/>
      <c r="PUM5" s="137"/>
      <c r="PUN5" s="137"/>
      <c r="PUO5" s="137"/>
      <c r="PUP5" s="137"/>
      <c r="PUQ5" s="137"/>
      <c r="PUR5" s="137"/>
      <c r="PUS5" s="137"/>
      <c r="PUT5" s="137"/>
      <c r="PUU5" s="137"/>
      <c r="PUV5" s="137"/>
      <c r="PUW5" s="137"/>
      <c r="PUX5" s="137"/>
      <c r="PUY5" s="137"/>
      <c r="PUZ5" s="137"/>
      <c r="PVA5" s="137"/>
      <c r="PVB5" s="137"/>
      <c r="PVC5" s="137"/>
      <c r="PVD5" s="137"/>
      <c r="PVE5" s="137"/>
      <c r="PVF5" s="137"/>
      <c r="PVG5" s="137"/>
      <c r="PVH5" s="137"/>
      <c r="PVI5" s="137"/>
      <c r="PVJ5" s="137"/>
      <c r="PVK5" s="137"/>
      <c r="PVL5" s="137"/>
      <c r="PVM5" s="137"/>
      <c r="PVN5" s="137"/>
      <c r="PVO5" s="137"/>
      <c r="PVP5" s="137"/>
      <c r="PVQ5" s="137"/>
      <c r="PVR5" s="137"/>
      <c r="PVS5" s="137"/>
      <c r="PVT5" s="137"/>
      <c r="PVU5" s="137"/>
      <c r="PVV5" s="137"/>
      <c r="PVW5" s="137"/>
      <c r="PVX5" s="137"/>
      <c r="PVY5" s="137"/>
      <c r="PVZ5" s="137"/>
      <c r="PWA5" s="137"/>
      <c r="PWB5" s="137"/>
      <c r="PWC5" s="137"/>
      <c r="PWD5" s="137"/>
      <c r="PWE5" s="137"/>
      <c r="PWF5" s="137"/>
      <c r="PWG5" s="137"/>
      <c r="PWH5" s="137"/>
      <c r="PWI5" s="137"/>
      <c r="PWJ5" s="137"/>
      <c r="PWK5" s="137"/>
      <c r="PWL5" s="137"/>
      <c r="PWM5" s="137"/>
      <c r="PWN5" s="137"/>
      <c r="PWO5" s="137"/>
      <c r="PWP5" s="137"/>
      <c r="PWQ5" s="137"/>
      <c r="PWR5" s="137"/>
      <c r="PWS5" s="137"/>
      <c r="PWT5" s="137"/>
      <c r="PWU5" s="137"/>
      <c r="PWV5" s="137"/>
      <c r="PWW5" s="137"/>
      <c r="PWX5" s="137"/>
      <c r="PWY5" s="137"/>
      <c r="PWZ5" s="137"/>
      <c r="PXA5" s="137"/>
      <c r="PXB5" s="137"/>
      <c r="PXC5" s="137"/>
      <c r="PXD5" s="137"/>
      <c r="PXE5" s="137"/>
      <c r="PXF5" s="137"/>
      <c r="PXG5" s="137"/>
      <c r="PXH5" s="137"/>
      <c r="PXI5" s="137"/>
      <c r="PXJ5" s="137"/>
      <c r="PXK5" s="137"/>
      <c r="PXL5" s="137"/>
      <c r="PXM5" s="137"/>
      <c r="PXN5" s="137"/>
      <c r="PXO5" s="137"/>
      <c r="PXP5" s="137"/>
      <c r="PXQ5" s="137"/>
      <c r="PXR5" s="137"/>
      <c r="PXS5" s="137"/>
      <c r="PXT5" s="137"/>
      <c r="PXU5" s="137"/>
      <c r="PXV5" s="137"/>
      <c r="PXW5" s="137"/>
      <c r="PXX5" s="137"/>
      <c r="PXY5" s="137"/>
      <c r="PXZ5" s="137"/>
      <c r="PYA5" s="137"/>
      <c r="PYB5" s="137"/>
      <c r="PYC5" s="137"/>
      <c r="PYD5" s="137"/>
      <c r="PYE5" s="137"/>
      <c r="PYF5" s="137"/>
      <c r="PYG5" s="137"/>
      <c r="PYH5" s="137"/>
      <c r="PYI5" s="137"/>
      <c r="PYJ5" s="137"/>
      <c r="PYK5" s="137"/>
      <c r="PYL5" s="137"/>
      <c r="PYM5" s="137"/>
      <c r="PYN5" s="137"/>
      <c r="PYO5" s="137"/>
      <c r="PYP5" s="137"/>
      <c r="PYQ5" s="137"/>
      <c r="PYR5" s="137"/>
      <c r="PYS5" s="137"/>
      <c r="PYT5" s="137"/>
      <c r="PYU5" s="137"/>
      <c r="PYV5" s="137"/>
      <c r="PYW5" s="137"/>
      <c r="PYX5" s="137"/>
      <c r="PYY5" s="137"/>
      <c r="PYZ5" s="137"/>
      <c r="PZA5" s="137"/>
      <c r="PZB5" s="137"/>
      <c r="PZC5" s="137"/>
      <c r="PZD5" s="137"/>
      <c r="PZE5" s="137"/>
      <c r="PZF5" s="137"/>
      <c r="PZG5" s="137"/>
      <c r="PZH5" s="137"/>
      <c r="PZI5" s="137"/>
      <c r="PZJ5" s="137"/>
      <c r="PZK5" s="137"/>
      <c r="PZL5" s="137"/>
      <c r="PZM5" s="137"/>
      <c r="PZN5" s="137"/>
      <c r="PZO5" s="137"/>
      <c r="PZP5" s="137"/>
      <c r="PZQ5" s="137"/>
      <c r="PZR5" s="137"/>
      <c r="PZS5" s="137"/>
      <c r="PZT5" s="137"/>
      <c r="PZU5" s="137"/>
      <c r="PZV5" s="137"/>
      <c r="PZW5" s="137"/>
      <c r="PZX5" s="137"/>
      <c r="PZY5" s="137"/>
      <c r="PZZ5" s="137"/>
      <c r="QAA5" s="137"/>
      <c r="QAB5" s="137"/>
      <c r="QAC5" s="137"/>
      <c r="QAD5" s="137"/>
      <c r="QAE5" s="137"/>
      <c r="QAF5" s="137"/>
      <c r="QAG5" s="137"/>
      <c r="QAH5" s="137"/>
      <c r="QAI5" s="137"/>
      <c r="QAJ5" s="137"/>
      <c r="QAK5" s="137"/>
      <c r="QAL5" s="137"/>
      <c r="QAM5" s="137"/>
      <c r="QAN5" s="137"/>
      <c r="QAO5" s="137"/>
      <c r="QAP5" s="137"/>
      <c r="QAQ5" s="137"/>
      <c r="QAR5" s="137"/>
      <c r="QAS5" s="137"/>
      <c r="QAT5" s="137"/>
      <c r="QAU5" s="137"/>
      <c r="QAV5" s="137"/>
      <c r="QAW5" s="137"/>
      <c r="QAX5" s="137"/>
      <c r="QAY5" s="137"/>
      <c r="QAZ5" s="137"/>
      <c r="QBA5" s="137"/>
      <c r="QBB5" s="137"/>
      <c r="QBC5" s="137"/>
      <c r="QBD5" s="137"/>
      <c r="QBE5" s="137"/>
      <c r="QBF5" s="137"/>
      <c r="QBG5" s="137"/>
      <c r="QBH5" s="137"/>
      <c r="QBI5" s="137"/>
      <c r="QBJ5" s="137"/>
      <c r="QBK5" s="137"/>
      <c r="QBL5" s="137"/>
      <c r="QBM5" s="137"/>
      <c r="QBN5" s="137"/>
      <c r="QBO5" s="137"/>
      <c r="QBP5" s="137"/>
      <c r="QBQ5" s="137"/>
      <c r="QBR5" s="137"/>
      <c r="QBS5" s="137"/>
      <c r="QBT5" s="137"/>
      <c r="QBU5" s="137"/>
      <c r="QBV5" s="137"/>
      <c r="QBW5" s="137"/>
      <c r="QBX5" s="137"/>
      <c r="QBY5" s="137"/>
      <c r="QBZ5" s="137"/>
      <c r="QCA5" s="137"/>
      <c r="QCB5" s="137"/>
      <c r="QCC5" s="137"/>
      <c r="QCD5" s="137"/>
      <c r="QCE5" s="137"/>
      <c r="QCF5" s="137"/>
      <c r="QCG5" s="137"/>
      <c r="QCH5" s="137"/>
      <c r="QCI5" s="137"/>
      <c r="QCJ5" s="137"/>
      <c r="QCK5" s="137"/>
      <c r="QCL5" s="137"/>
      <c r="QCM5" s="137"/>
      <c r="QCN5" s="137"/>
      <c r="QCO5" s="137"/>
      <c r="QCP5" s="137"/>
      <c r="QCQ5" s="137"/>
      <c r="QCR5" s="137"/>
      <c r="QCS5" s="137"/>
      <c r="QCT5" s="137"/>
      <c r="QCU5" s="137"/>
      <c r="QCV5" s="137"/>
      <c r="QCW5" s="137"/>
      <c r="QCX5" s="137"/>
      <c r="QCY5" s="137"/>
      <c r="QCZ5" s="137"/>
      <c r="QDA5" s="137"/>
      <c r="QDB5" s="137"/>
      <c r="QDC5" s="137"/>
      <c r="QDD5" s="137"/>
      <c r="QDE5" s="137"/>
      <c r="QDF5" s="137"/>
      <c r="QDG5" s="137"/>
      <c r="QDH5" s="137"/>
      <c r="QDI5" s="137"/>
      <c r="QDJ5" s="137"/>
      <c r="QDK5" s="137"/>
      <c r="QDL5" s="137"/>
      <c r="QDM5" s="137"/>
      <c r="QDN5" s="137"/>
      <c r="QDO5" s="137"/>
      <c r="QDP5" s="137"/>
      <c r="QDQ5" s="137"/>
      <c r="QDR5" s="137"/>
      <c r="QDS5" s="137"/>
      <c r="QDT5" s="137"/>
      <c r="QDU5" s="137"/>
      <c r="QDV5" s="137"/>
      <c r="QDW5" s="137"/>
      <c r="QDX5" s="137"/>
      <c r="QDY5" s="137"/>
      <c r="QDZ5" s="137"/>
      <c r="QEA5" s="137"/>
      <c r="QEB5" s="137"/>
      <c r="QEC5" s="137"/>
      <c r="QED5" s="137"/>
      <c r="QEE5" s="137"/>
      <c r="QEF5" s="137"/>
      <c r="QEG5" s="137"/>
      <c r="QEH5" s="137"/>
      <c r="QEI5" s="137"/>
      <c r="QEJ5" s="137"/>
      <c r="QEK5" s="137"/>
      <c r="QEL5" s="137"/>
      <c r="QEM5" s="137"/>
      <c r="QEN5" s="137"/>
      <c r="QEO5" s="137"/>
      <c r="QEP5" s="137"/>
      <c r="QEQ5" s="137"/>
      <c r="QER5" s="137"/>
      <c r="QES5" s="137"/>
      <c r="QET5" s="137"/>
      <c r="QEU5" s="137"/>
      <c r="QEV5" s="137"/>
      <c r="QEW5" s="137"/>
      <c r="QEX5" s="137"/>
      <c r="QEY5" s="137"/>
      <c r="QEZ5" s="137"/>
      <c r="QFA5" s="137"/>
      <c r="QFB5" s="137"/>
      <c r="QFC5" s="137"/>
      <c r="QFD5" s="137"/>
      <c r="QFE5" s="137"/>
      <c r="QFF5" s="137"/>
      <c r="QFG5" s="137"/>
      <c r="QFH5" s="137"/>
      <c r="QFI5" s="137"/>
      <c r="QFJ5" s="137"/>
      <c r="QFK5" s="137"/>
      <c r="QFL5" s="137"/>
      <c r="QFM5" s="137"/>
      <c r="QFN5" s="137"/>
      <c r="QFO5" s="137"/>
      <c r="QFP5" s="137"/>
      <c r="QFQ5" s="137"/>
      <c r="QFR5" s="137"/>
      <c r="QFS5" s="137"/>
      <c r="QFT5" s="137"/>
      <c r="QFU5" s="137"/>
      <c r="QFV5" s="137"/>
      <c r="QFW5" s="137"/>
      <c r="QFX5" s="137"/>
      <c r="QFY5" s="137"/>
      <c r="QFZ5" s="137"/>
      <c r="QGA5" s="137"/>
      <c r="QGB5" s="137"/>
      <c r="QGC5" s="137"/>
      <c r="QGD5" s="137"/>
      <c r="QGE5" s="137"/>
      <c r="QGF5" s="137"/>
      <c r="QGG5" s="137"/>
      <c r="QGH5" s="137"/>
      <c r="QGI5" s="137"/>
      <c r="QGJ5" s="137"/>
      <c r="QGK5" s="137"/>
      <c r="QGL5" s="137"/>
      <c r="QGM5" s="137"/>
      <c r="QGN5" s="137"/>
      <c r="QGO5" s="137"/>
      <c r="QGP5" s="137"/>
      <c r="QGQ5" s="137"/>
      <c r="QGR5" s="137"/>
      <c r="QGS5" s="137"/>
      <c r="QGT5" s="137"/>
      <c r="QGU5" s="137"/>
      <c r="QGV5" s="137"/>
      <c r="QGW5" s="137"/>
      <c r="QGX5" s="137"/>
      <c r="QGY5" s="137"/>
      <c r="QGZ5" s="137"/>
      <c r="QHA5" s="137"/>
      <c r="QHB5" s="137"/>
      <c r="QHC5" s="137"/>
      <c r="QHD5" s="137"/>
      <c r="QHE5" s="137"/>
      <c r="QHF5" s="137"/>
      <c r="QHG5" s="137"/>
      <c r="QHH5" s="137"/>
      <c r="QHI5" s="137"/>
      <c r="QHJ5" s="137"/>
      <c r="QHK5" s="137"/>
      <c r="QHL5" s="137"/>
      <c r="QHM5" s="137"/>
      <c r="QHN5" s="137"/>
      <c r="QHO5" s="137"/>
      <c r="QHP5" s="137"/>
      <c r="QHQ5" s="137"/>
      <c r="QHR5" s="137"/>
      <c r="QHS5" s="137"/>
      <c r="QHT5" s="137"/>
      <c r="QHU5" s="137"/>
      <c r="QHV5" s="137"/>
      <c r="QHW5" s="137"/>
      <c r="QHX5" s="137"/>
      <c r="QHY5" s="137"/>
      <c r="QHZ5" s="137"/>
      <c r="QIA5" s="137"/>
      <c r="QIB5" s="137"/>
      <c r="QIC5" s="137"/>
      <c r="QID5" s="137"/>
      <c r="QIE5" s="137"/>
      <c r="QIF5" s="137"/>
      <c r="QIG5" s="137"/>
      <c r="QIH5" s="137"/>
      <c r="QII5" s="137"/>
      <c r="QIJ5" s="137"/>
      <c r="QIK5" s="137"/>
      <c r="QIL5" s="137"/>
      <c r="QIM5" s="137"/>
      <c r="QIN5" s="137"/>
      <c r="QIO5" s="137"/>
      <c r="QIP5" s="137"/>
      <c r="QIQ5" s="137"/>
      <c r="QIR5" s="137"/>
      <c r="QIS5" s="137"/>
      <c r="QIT5" s="137"/>
      <c r="QIU5" s="137"/>
      <c r="QIV5" s="137"/>
      <c r="QIW5" s="137"/>
      <c r="QIX5" s="137"/>
      <c r="QIY5" s="137"/>
      <c r="QIZ5" s="137"/>
      <c r="QJA5" s="137"/>
      <c r="QJB5" s="137"/>
      <c r="QJC5" s="137"/>
      <c r="QJD5" s="137"/>
      <c r="QJE5" s="137"/>
      <c r="QJF5" s="137"/>
      <c r="QJG5" s="137"/>
      <c r="QJH5" s="137"/>
      <c r="QJI5" s="137"/>
      <c r="QJJ5" s="137"/>
      <c r="QJK5" s="137"/>
      <c r="QJL5" s="137"/>
      <c r="QJM5" s="137"/>
      <c r="QJN5" s="137"/>
      <c r="QJO5" s="137"/>
      <c r="QJP5" s="137"/>
      <c r="QJQ5" s="137"/>
      <c r="QJR5" s="137"/>
      <c r="QJS5" s="137"/>
      <c r="QJT5" s="137"/>
      <c r="QJU5" s="137"/>
      <c r="QJV5" s="137"/>
      <c r="QJW5" s="137"/>
      <c r="QJX5" s="137"/>
      <c r="QJY5" s="137"/>
      <c r="QJZ5" s="137"/>
      <c r="QKA5" s="137"/>
      <c r="QKB5" s="137"/>
      <c r="QKC5" s="137"/>
      <c r="QKD5" s="137"/>
      <c r="QKE5" s="137"/>
      <c r="QKF5" s="137"/>
      <c r="QKG5" s="137"/>
      <c r="QKH5" s="137"/>
      <c r="QKI5" s="137"/>
      <c r="QKJ5" s="137"/>
      <c r="QKK5" s="137"/>
      <c r="QKL5" s="137"/>
      <c r="QKM5" s="137"/>
      <c r="QKN5" s="137"/>
      <c r="QKO5" s="137"/>
      <c r="QKP5" s="137"/>
      <c r="QKQ5" s="137"/>
      <c r="QKR5" s="137"/>
      <c r="QKS5" s="137"/>
      <c r="QKT5" s="137"/>
      <c r="QKU5" s="137"/>
      <c r="QKV5" s="137"/>
      <c r="QKW5" s="137"/>
      <c r="QKX5" s="137"/>
      <c r="QKY5" s="137"/>
      <c r="QKZ5" s="137"/>
      <c r="QLA5" s="137"/>
      <c r="QLB5" s="137"/>
      <c r="QLC5" s="137"/>
      <c r="QLD5" s="137"/>
      <c r="QLE5" s="137"/>
      <c r="QLF5" s="137"/>
      <c r="QLG5" s="137"/>
      <c r="QLH5" s="137"/>
      <c r="QLI5" s="137"/>
      <c r="QLJ5" s="137"/>
      <c r="QLK5" s="137"/>
      <c r="QLL5" s="137"/>
      <c r="QLM5" s="137"/>
      <c r="QLN5" s="137"/>
      <c r="QLO5" s="137"/>
      <c r="QLP5" s="137"/>
      <c r="QLQ5" s="137"/>
      <c r="QLR5" s="137"/>
      <c r="QLS5" s="137"/>
      <c r="QLT5" s="137"/>
      <c r="QLU5" s="137"/>
      <c r="QLV5" s="137"/>
      <c r="QLW5" s="137"/>
      <c r="QLX5" s="137"/>
      <c r="QLY5" s="137"/>
      <c r="QLZ5" s="137"/>
      <c r="QMA5" s="137"/>
      <c r="QMB5" s="137"/>
      <c r="QMC5" s="137"/>
      <c r="QMD5" s="137"/>
      <c r="QME5" s="137"/>
      <c r="QMF5" s="137"/>
      <c r="QMG5" s="137"/>
      <c r="QMH5" s="137"/>
      <c r="QMI5" s="137"/>
      <c r="QMJ5" s="137"/>
      <c r="QMK5" s="137"/>
      <c r="QML5" s="137"/>
      <c r="QMM5" s="137"/>
      <c r="QMN5" s="137"/>
      <c r="QMO5" s="137"/>
      <c r="QMP5" s="137"/>
      <c r="QMQ5" s="137"/>
      <c r="QMR5" s="137"/>
      <c r="QMS5" s="137"/>
      <c r="QMT5" s="137"/>
      <c r="QMU5" s="137"/>
      <c r="QMV5" s="137"/>
      <c r="QMW5" s="137"/>
      <c r="QMX5" s="137"/>
      <c r="QMY5" s="137"/>
      <c r="QMZ5" s="137"/>
      <c r="QNA5" s="137"/>
      <c r="QNB5" s="137"/>
      <c r="QNC5" s="137"/>
      <c r="QND5" s="137"/>
      <c r="QNE5" s="137"/>
      <c r="QNF5" s="137"/>
      <c r="QNG5" s="137"/>
      <c r="QNH5" s="137"/>
      <c r="QNI5" s="137"/>
      <c r="QNJ5" s="137"/>
      <c r="QNK5" s="137"/>
      <c r="QNL5" s="137"/>
      <c r="QNM5" s="137"/>
      <c r="QNN5" s="137"/>
      <c r="QNO5" s="137"/>
      <c r="QNP5" s="137"/>
      <c r="QNQ5" s="137"/>
      <c r="QNR5" s="137"/>
      <c r="QNS5" s="137"/>
      <c r="QNT5" s="137"/>
      <c r="QNU5" s="137"/>
      <c r="QNV5" s="137"/>
      <c r="QNW5" s="137"/>
      <c r="QNX5" s="137"/>
      <c r="QNY5" s="137"/>
      <c r="QNZ5" s="137"/>
      <c r="QOA5" s="137"/>
      <c r="QOB5" s="137"/>
      <c r="QOC5" s="137"/>
      <c r="QOD5" s="137"/>
      <c r="QOE5" s="137"/>
      <c r="QOF5" s="137"/>
      <c r="QOG5" s="137"/>
      <c r="QOH5" s="137"/>
      <c r="QOI5" s="137"/>
      <c r="QOJ5" s="137"/>
      <c r="QOK5" s="137"/>
      <c r="QOL5" s="137"/>
      <c r="QOM5" s="137"/>
      <c r="QON5" s="137"/>
      <c r="QOO5" s="137"/>
      <c r="QOP5" s="137"/>
      <c r="QOQ5" s="137"/>
      <c r="QOR5" s="137"/>
      <c r="QOS5" s="137"/>
      <c r="QOT5" s="137"/>
      <c r="QOU5" s="137"/>
      <c r="QOV5" s="137"/>
      <c r="QOW5" s="137"/>
      <c r="QOX5" s="137"/>
      <c r="QOY5" s="137"/>
      <c r="QOZ5" s="137"/>
      <c r="QPA5" s="137"/>
      <c r="QPB5" s="137"/>
      <c r="QPC5" s="137"/>
      <c r="QPD5" s="137"/>
      <c r="QPE5" s="137"/>
      <c r="QPF5" s="137"/>
      <c r="QPG5" s="137"/>
      <c r="QPH5" s="137"/>
      <c r="QPI5" s="137"/>
      <c r="QPJ5" s="137"/>
      <c r="QPK5" s="137"/>
      <c r="QPL5" s="137"/>
      <c r="QPM5" s="137"/>
      <c r="QPN5" s="137"/>
      <c r="QPO5" s="137"/>
      <c r="QPP5" s="137"/>
      <c r="QPQ5" s="137"/>
      <c r="QPR5" s="137"/>
      <c r="QPS5" s="137"/>
      <c r="QPT5" s="137"/>
      <c r="QPU5" s="137"/>
      <c r="QPV5" s="137"/>
      <c r="QPW5" s="137"/>
      <c r="QPX5" s="137"/>
      <c r="QPY5" s="137"/>
      <c r="QPZ5" s="137"/>
      <c r="QQA5" s="137"/>
      <c r="QQB5" s="137"/>
      <c r="QQC5" s="137"/>
      <c r="QQD5" s="137"/>
      <c r="QQE5" s="137"/>
      <c r="QQF5" s="137"/>
      <c r="QQG5" s="137"/>
      <c r="QQH5" s="137"/>
      <c r="QQI5" s="137"/>
      <c r="QQJ5" s="137"/>
      <c r="QQK5" s="137"/>
      <c r="QQL5" s="137"/>
      <c r="QQM5" s="137"/>
      <c r="QQN5" s="137"/>
      <c r="QQO5" s="137"/>
      <c r="QQP5" s="137"/>
      <c r="QQQ5" s="137"/>
      <c r="QQR5" s="137"/>
      <c r="QQS5" s="137"/>
      <c r="QQT5" s="137"/>
      <c r="QQU5" s="137"/>
      <c r="QQV5" s="137"/>
      <c r="QQW5" s="137"/>
      <c r="QQX5" s="137"/>
      <c r="QQY5" s="137"/>
      <c r="QQZ5" s="137"/>
      <c r="QRA5" s="137"/>
      <c r="QRB5" s="137"/>
      <c r="QRC5" s="137"/>
      <c r="QRD5" s="137"/>
      <c r="QRE5" s="137"/>
      <c r="QRF5" s="137"/>
      <c r="QRG5" s="137"/>
      <c r="QRH5" s="137"/>
      <c r="QRI5" s="137"/>
      <c r="QRJ5" s="137"/>
      <c r="QRK5" s="137"/>
      <c r="QRL5" s="137"/>
      <c r="QRM5" s="137"/>
      <c r="QRN5" s="137"/>
      <c r="QRO5" s="137"/>
      <c r="QRP5" s="137"/>
      <c r="QRQ5" s="137"/>
      <c r="QRR5" s="137"/>
      <c r="QRS5" s="137"/>
      <c r="QRT5" s="137"/>
      <c r="QRU5" s="137"/>
      <c r="QRV5" s="137"/>
      <c r="QRW5" s="137"/>
      <c r="QRX5" s="137"/>
      <c r="QRY5" s="137"/>
      <c r="QRZ5" s="137"/>
      <c r="QSA5" s="137"/>
      <c r="QSB5" s="137"/>
      <c r="QSC5" s="137"/>
      <c r="QSD5" s="137"/>
      <c r="QSE5" s="137"/>
      <c r="QSF5" s="137"/>
      <c r="QSG5" s="137"/>
      <c r="QSH5" s="137"/>
      <c r="QSI5" s="137"/>
      <c r="QSJ5" s="137"/>
      <c r="QSK5" s="137"/>
      <c r="QSL5" s="137"/>
      <c r="QSM5" s="137"/>
      <c r="QSN5" s="137"/>
      <c r="QSO5" s="137"/>
      <c r="QSP5" s="137"/>
      <c r="QSQ5" s="137"/>
      <c r="QSR5" s="137"/>
      <c r="QSS5" s="137"/>
      <c r="QST5" s="137"/>
      <c r="QSU5" s="137"/>
      <c r="QSV5" s="137"/>
      <c r="QSW5" s="137"/>
      <c r="QSX5" s="137"/>
      <c r="QSY5" s="137"/>
      <c r="QSZ5" s="137"/>
      <c r="QTA5" s="137"/>
      <c r="QTB5" s="137"/>
      <c r="QTC5" s="137"/>
      <c r="QTD5" s="137"/>
      <c r="QTE5" s="137"/>
      <c r="QTF5" s="137"/>
      <c r="QTG5" s="137"/>
      <c r="QTH5" s="137"/>
      <c r="QTI5" s="137"/>
      <c r="QTJ5" s="137"/>
      <c r="QTK5" s="137"/>
      <c r="QTL5" s="137"/>
      <c r="QTM5" s="137"/>
      <c r="QTN5" s="137"/>
      <c r="QTO5" s="137"/>
      <c r="QTP5" s="137"/>
      <c r="QTQ5" s="137"/>
      <c r="QTR5" s="137"/>
      <c r="QTS5" s="137"/>
      <c r="QTT5" s="137"/>
      <c r="QTU5" s="137"/>
      <c r="QTV5" s="137"/>
      <c r="QTW5" s="137"/>
      <c r="QTX5" s="137"/>
      <c r="QTY5" s="137"/>
      <c r="QTZ5" s="137"/>
      <c r="QUA5" s="137"/>
      <c r="QUB5" s="137"/>
      <c r="QUC5" s="137"/>
      <c r="QUD5" s="137"/>
      <c r="QUE5" s="137"/>
      <c r="QUF5" s="137"/>
      <c r="QUG5" s="137"/>
      <c r="QUH5" s="137"/>
      <c r="QUI5" s="137"/>
      <c r="QUJ5" s="137"/>
      <c r="QUK5" s="137"/>
      <c r="QUL5" s="137"/>
      <c r="QUM5" s="137"/>
      <c r="QUN5" s="137"/>
      <c r="QUO5" s="137"/>
      <c r="QUP5" s="137"/>
      <c r="QUQ5" s="137"/>
      <c r="QUR5" s="137"/>
      <c r="QUS5" s="137"/>
      <c r="QUT5" s="137"/>
      <c r="QUU5" s="137"/>
      <c r="QUV5" s="137"/>
      <c r="QUW5" s="137"/>
      <c r="QUX5" s="137"/>
      <c r="QUY5" s="137"/>
      <c r="QUZ5" s="137"/>
      <c r="QVA5" s="137"/>
      <c r="QVB5" s="137"/>
      <c r="QVC5" s="137"/>
      <c r="QVD5" s="137"/>
      <c r="QVE5" s="137"/>
      <c r="QVF5" s="137"/>
      <c r="QVG5" s="137"/>
      <c r="QVH5" s="137"/>
      <c r="QVI5" s="137"/>
      <c r="QVJ5" s="137"/>
      <c r="QVK5" s="137"/>
      <c r="QVL5" s="137"/>
      <c r="QVM5" s="137"/>
      <c r="QVN5" s="137"/>
      <c r="QVO5" s="137"/>
      <c r="QVP5" s="137"/>
      <c r="QVQ5" s="137"/>
      <c r="QVR5" s="137"/>
      <c r="QVS5" s="137"/>
      <c r="QVT5" s="137"/>
      <c r="QVU5" s="137"/>
      <c r="QVV5" s="137"/>
      <c r="QVW5" s="137"/>
      <c r="QVX5" s="137"/>
      <c r="QVY5" s="137"/>
      <c r="QVZ5" s="137"/>
      <c r="QWA5" s="137"/>
      <c r="QWB5" s="137"/>
      <c r="QWC5" s="137"/>
      <c r="QWD5" s="137"/>
      <c r="QWE5" s="137"/>
      <c r="QWF5" s="137"/>
      <c r="QWG5" s="137"/>
      <c r="QWH5" s="137"/>
      <c r="QWI5" s="137"/>
      <c r="QWJ5" s="137"/>
      <c r="QWK5" s="137"/>
      <c r="QWL5" s="137"/>
      <c r="QWM5" s="137"/>
      <c r="QWN5" s="137"/>
      <c r="QWO5" s="137"/>
      <c r="QWP5" s="137"/>
      <c r="QWQ5" s="137"/>
      <c r="QWR5" s="137"/>
      <c r="QWS5" s="137"/>
      <c r="QWT5" s="137"/>
      <c r="QWU5" s="137"/>
      <c r="QWV5" s="137"/>
      <c r="QWW5" s="137"/>
      <c r="QWX5" s="137"/>
      <c r="QWY5" s="137"/>
      <c r="QWZ5" s="137"/>
      <c r="QXA5" s="137"/>
      <c r="QXB5" s="137"/>
      <c r="QXC5" s="137"/>
      <c r="QXD5" s="137"/>
      <c r="QXE5" s="137"/>
      <c r="QXF5" s="137"/>
      <c r="QXG5" s="137"/>
      <c r="QXH5" s="137"/>
      <c r="QXI5" s="137"/>
      <c r="QXJ5" s="137"/>
      <c r="QXK5" s="137"/>
      <c r="QXL5" s="137"/>
      <c r="QXM5" s="137"/>
      <c r="QXN5" s="137"/>
      <c r="QXO5" s="137"/>
      <c r="QXP5" s="137"/>
      <c r="QXQ5" s="137"/>
      <c r="QXR5" s="137"/>
      <c r="QXS5" s="137"/>
      <c r="QXT5" s="137"/>
      <c r="QXU5" s="137"/>
      <c r="QXV5" s="137"/>
      <c r="QXW5" s="137"/>
      <c r="QXX5" s="137"/>
      <c r="QXY5" s="137"/>
      <c r="QXZ5" s="137"/>
      <c r="QYA5" s="137"/>
      <c r="QYB5" s="137"/>
      <c r="QYC5" s="137"/>
      <c r="QYD5" s="137"/>
      <c r="QYE5" s="137"/>
      <c r="QYF5" s="137"/>
      <c r="QYG5" s="137"/>
      <c r="QYH5" s="137"/>
      <c r="QYI5" s="137"/>
      <c r="QYJ5" s="137"/>
      <c r="QYK5" s="137"/>
      <c r="QYL5" s="137"/>
      <c r="QYM5" s="137"/>
      <c r="QYN5" s="137"/>
      <c r="QYO5" s="137"/>
      <c r="QYP5" s="137"/>
      <c r="QYQ5" s="137"/>
      <c r="QYR5" s="137"/>
      <c r="QYS5" s="137"/>
      <c r="QYT5" s="137"/>
      <c r="QYU5" s="137"/>
      <c r="QYV5" s="137"/>
      <c r="QYW5" s="137"/>
      <c r="QYX5" s="137"/>
      <c r="QYY5" s="137"/>
      <c r="QYZ5" s="137"/>
      <c r="QZA5" s="137"/>
      <c r="QZB5" s="137"/>
      <c r="QZC5" s="137"/>
      <c r="QZD5" s="137"/>
      <c r="QZE5" s="137"/>
      <c r="QZF5" s="137"/>
      <c r="QZG5" s="137"/>
      <c r="QZH5" s="137"/>
      <c r="QZI5" s="137"/>
      <c r="QZJ5" s="137"/>
      <c r="QZK5" s="137"/>
      <c r="QZL5" s="137"/>
      <c r="QZM5" s="137"/>
      <c r="QZN5" s="137"/>
      <c r="QZO5" s="137"/>
      <c r="QZP5" s="137"/>
      <c r="QZQ5" s="137"/>
      <c r="QZR5" s="137"/>
      <c r="QZS5" s="137"/>
      <c r="QZT5" s="137"/>
      <c r="QZU5" s="137"/>
      <c r="QZV5" s="137"/>
      <c r="QZW5" s="137"/>
      <c r="QZX5" s="137"/>
      <c r="QZY5" s="137"/>
      <c r="QZZ5" s="137"/>
      <c r="RAA5" s="137"/>
      <c r="RAB5" s="137"/>
      <c r="RAC5" s="137"/>
      <c r="RAD5" s="137"/>
      <c r="RAE5" s="137"/>
      <c r="RAF5" s="137"/>
      <c r="RAG5" s="137"/>
      <c r="RAH5" s="137"/>
      <c r="RAI5" s="137"/>
      <c r="RAJ5" s="137"/>
      <c r="RAK5" s="137"/>
      <c r="RAL5" s="137"/>
      <c r="RAM5" s="137"/>
      <c r="RAN5" s="137"/>
      <c r="RAO5" s="137"/>
      <c r="RAP5" s="137"/>
      <c r="RAQ5" s="137"/>
      <c r="RAR5" s="137"/>
      <c r="RAS5" s="137"/>
      <c r="RAT5" s="137"/>
      <c r="RAU5" s="137"/>
      <c r="RAV5" s="137"/>
      <c r="RAW5" s="137"/>
      <c r="RAX5" s="137"/>
      <c r="RAY5" s="137"/>
      <c r="RAZ5" s="137"/>
      <c r="RBA5" s="137"/>
      <c r="RBB5" s="137"/>
      <c r="RBC5" s="137"/>
      <c r="RBD5" s="137"/>
      <c r="RBE5" s="137"/>
      <c r="RBF5" s="137"/>
      <c r="RBG5" s="137"/>
      <c r="RBH5" s="137"/>
      <c r="RBI5" s="137"/>
      <c r="RBJ5" s="137"/>
      <c r="RBK5" s="137"/>
      <c r="RBL5" s="137"/>
      <c r="RBM5" s="137"/>
      <c r="RBN5" s="137"/>
      <c r="RBO5" s="137"/>
      <c r="RBP5" s="137"/>
      <c r="RBQ5" s="137"/>
      <c r="RBR5" s="137"/>
      <c r="RBS5" s="137"/>
      <c r="RBT5" s="137"/>
      <c r="RBU5" s="137"/>
      <c r="RBV5" s="137"/>
      <c r="RBW5" s="137"/>
      <c r="RBX5" s="137"/>
      <c r="RBY5" s="137"/>
      <c r="RBZ5" s="137"/>
      <c r="RCA5" s="137"/>
      <c r="RCB5" s="137"/>
      <c r="RCC5" s="137"/>
      <c r="RCD5" s="137"/>
      <c r="RCE5" s="137"/>
      <c r="RCF5" s="137"/>
      <c r="RCG5" s="137"/>
      <c r="RCH5" s="137"/>
      <c r="RCI5" s="137"/>
      <c r="RCJ5" s="137"/>
      <c r="RCK5" s="137"/>
      <c r="RCL5" s="137"/>
      <c r="RCM5" s="137"/>
      <c r="RCN5" s="137"/>
      <c r="RCO5" s="137"/>
      <c r="RCP5" s="137"/>
      <c r="RCQ5" s="137"/>
      <c r="RCR5" s="137"/>
      <c r="RCS5" s="137"/>
      <c r="RCT5" s="137"/>
      <c r="RCU5" s="137"/>
      <c r="RCV5" s="137"/>
      <c r="RCW5" s="137"/>
      <c r="RCX5" s="137"/>
      <c r="RCY5" s="137"/>
      <c r="RCZ5" s="137"/>
      <c r="RDA5" s="137"/>
      <c r="RDB5" s="137"/>
      <c r="RDC5" s="137"/>
      <c r="RDD5" s="137"/>
      <c r="RDE5" s="137"/>
      <c r="RDF5" s="137"/>
      <c r="RDG5" s="137"/>
      <c r="RDH5" s="137"/>
      <c r="RDI5" s="137"/>
      <c r="RDJ5" s="137"/>
      <c r="RDK5" s="137"/>
      <c r="RDL5" s="137"/>
      <c r="RDM5" s="137"/>
      <c r="RDN5" s="137"/>
      <c r="RDO5" s="137"/>
      <c r="RDP5" s="137"/>
      <c r="RDQ5" s="137"/>
      <c r="RDR5" s="137"/>
      <c r="RDS5" s="137"/>
      <c r="RDT5" s="137"/>
      <c r="RDU5" s="137"/>
      <c r="RDV5" s="137"/>
      <c r="RDW5" s="137"/>
      <c r="RDX5" s="137"/>
      <c r="RDY5" s="137"/>
      <c r="RDZ5" s="137"/>
      <c r="REA5" s="137"/>
      <c r="REB5" s="137"/>
      <c r="REC5" s="137"/>
      <c r="RED5" s="137"/>
      <c r="REE5" s="137"/>
      <c r="REF5" s="137"/>
      <c r="REG5" s="137"/>
      <c r="REH5" s="137"/>
      <c r="REI5" s="137"/>
      <c r="REJ5" s="137"/>
      <c r="REK5" s="137"/>
      <c r="REL5" s="137"/>
      <c r="REM5" s="137"/>
      <c r="REN5" s="137"/>
      <c r="REO5" s="137"/>
      <c r="REP5" s="137"/>
      <c r="REQ5" s="137"/>
      <c r="RER5" s="137"/>
      <c r="RES5" s="137"/>
      <c r="RET5" s="137"/>
      <c r="REU5" s="137"/>
      <c r="REV5" s="137"/>
      <c r="REW5" s="137"/>
      <c r="REX5" s="137"/>
      <c r="REY5" s="137"/>
      <c r="REZ5" s="137"/>
      <c r="RFA5" s="137"/>
      <c r="RFB5" s="137"/>
      <c r="RFC5" s="137"/>
      <c r="RFD5" s="137"/>
      <c r="RFE5" s="137"/>
      <c r="RFF5" s="137"/>
      <c r="RFG5" s="137"/>
      <c r="RFH5" s="137"/>
      <c r="RFI5" s="137"/>
      <c r="RFJ5" s="137"/>
      <c r="RFK5" s="137"/>
      <c r="RFL5" s="137"/>
      <c r="RFM5" s="137"/>
      <c r="RFN5" s="137"/>
      <c r="RFO5" s="137"/>
      <c r="RFP5" s="137"/>
      <c r="RFQ5" s="137"/>
      <c r="RFR5" s="137"/>
      <c r="RFS5" s="137"/>
      <c r="RFT5" s="137"/>
      <c r="RFU5" s="137"/>
      <c r="RFV5" s="137"/>
      <c r="RFW5" s="137"/>
      <c r="RFX5" s="137"/>
      <c r="RFY5" s="137"/>
      <c r="RFZ5" s="137"/>
      <c r="RGA5" s="137"/>
      <c r="RGB5" s="137"/>
      <c r="RGC5" s="137"/>
      <c r="RGD5" s="137"/>
      <c r="RGE5" s="137"/>
      <c r="RGF5" s="137"/>
      <c r="RGG5" s="137"/>
      <c r="RGH5" s="137"/>
      <c r="RGI5" s="137"/>
      <c r="RGJ5" s="137"/>
      <c r="RGK5" s="137"/>
      <c r="RGL5" s="137"/>
      <c r="RGM5" s="137"/>
      <c r="RGN5" s="137"/>
      <c r="RGO5" s="137"/>
      <c r="RGP5" s="137"/>
      <c r="RGQ5" s="137"/>
      <c r="RGR5" s="137"/>
      <c r="RGS5" s="137"/>
      <c r="RGT5" s="137"/>
      <c r="RGU5" s="137"/>
      <c r="RGV5" s="137"/>
      <c r="RGW5" s="137"/>
      <c r="RGX5" s="137"/>
      <c r="RGY5" s="137"/>
      <c r="RGZ5" s="137"/>
      <c r="RHA5" s="137"/>
      <c r="RHB5" s="137"/>
      <c r="RHC5" s="137"/>
      <c r="RHD5" s="137"/>
      <c r="RHE5" s="137"/>
      <c r="RHF5" s="137"/>
      <c r="RHG5" s="137"/>
      <c r="RHH5" s="137"/>
      <c r="RHI5" s="137"/>
      <c r="RHJ5" s="137"/>
      <c r="RHK5" s="137"/>
      <c r="RHL5" s="137"/>
      <c r="RHM5" s="137"/>
      <c r="RHN5" s="137"/>
      <c r="RHO5" s="137"/>
      <c r="RHP5" s="137"/>
      <c r="RHQ5" s="137"/>
      <c r="RHR5" s="137"/>
      <c r="RHS5" s="137"/>
      <c r="RHT5" s="137"/>
      <c r="RHU5" s="137"/>
      <c r="RHV5" s="137"/>
      <c r="RHW5" s="137"/>
      <c r="RHX5" s="137"/>
      <c r="RHY5" s="137"/>
      <c r="RHZ5" s="137"/>
      <c r="RIA5" s="137"/>
      <c r="RIB5" s="137"/>
      <c r="RIC5" s="137"/>
      <c r="RID5" s="137"/>
      <c r="RIE5" s="137"/>
      <c r="RIF5" s="137"/>
      <c r="RIG5" s="137"/>
      <c r="RIH5" s="137"/>
      <c r="RII5" s="137"/>
      <c r="RIJ5" s="137"/>
      <c r="RIK5" s="137"/>
      <c r="RIL5" s="137"/>
      <c r="RIM5" s="137"/>
      <c r="RIN5" s="137"/>
      <c r="RIO5" s="137"/>
      <c r="RIP5" s="137"/>
      <c r="RIQ5" s="137"/>
      <c r="RIR5" s="137"/>
      <c r="RIS5" s="137"/>
      <c r="RIT5" s="137"/>
      <c r="RIU5" s="137"/>
      <c r="RIV5" s="137"/>
      <c r="RIW5" s="137"/>
      <c r="RIX5" s="137"/>
      <c r="RIY5" s="137"/>
      <c r="RIZ5" s="137"/>
      <c r="RJA5" s="137"/>
      <c r="RJB5" s="137"/>
      <c r="RJC5" s="137"/>
      <c r="RJD5" s="137"/>
      <c r="RJE5" s="137"/>
      <c r="RJF5" s="137"/>
      <c r="RJG5" s="137"/>
      <c r="RJH5" s="137"/>
      <c r="RJI5" s="137"/>
      <c r="RJJ5" s="137"/>
      <c r="RJK5" s="137"/>
      <c r="RJL5" s="137"/>
      <c r="RJM5" s="137"/>
      <c r="RJN5" s="137"/>
      <c r="RJO5" s="137"/>
      <c r="RJP5" s="137"/>
      <c r="RJQ5" s="137"/>
      <c r="RJR5" s="137"/>
      <c r="RJS5" s="137"/>
      <c r="RJT5" s="137"/>
      <c r="RJU5" s="137"/>
      <c r="RJV5" s="137"/>
      <c r="RJW5" s="137"/>
      <c r="RJX5" s="137"/>
      <c r="RJY5" s="137"/>
      <c r="RJZ5" s="137"/>
      <c r="RKA5" s="137"/>
      <c r="RKB5" s="137"/>
      <c r="RKC5" s="137"/>
      <c r="RKD5" s="137"/>
      <c r="RKE5" s="137"/>
      <c r="RKF5" s="137"/>
      <c r="RKG5" s="137"/>
      <c r="RKH5" s="137"/>
      <c r="RKI5" s="137"/>
      <c r="RKJ5" s="137"/>
      <c r="RKK5" s="137"/>
      <c r="RKL5" s="137"/>
      <c r="RKM5" s="137"/>
      <c r="RKN5" s="137"/>
      <c r="RKO5" s="137"/>
      <c r="RKP5" s="137"/>
      <c r="RKQ5" s="137"/>
      <c r="RKR5" s="137"/>
      <c r="RKS5" s="137"/>
      <c r="RKT5" s="137"/>
      <c r="RKU5" s="137"/>
      <c r="RKV5" s="137"/>
      <c r="RKW5" s="137"/>
      <c r="RKX5" s="137"/>
      <c r="RKY5" s="137"/>
      <c r="RKZ5" s="137"/>
      <c r="RLA5" s="137"/>
      <c r="RLB5" s="137"/>
      <c r="RLC5" s="137"/>
      <c r="RLD5" s="137"/>
      <c r="RLE5" s="137"/>
      <c r="RLF5" s="137"/>
      <c r="RLG5" s="137"/>
      <c r="RLH5" s="137"/>
      <c r="RLI5" s="137"/>
      <c r="RLJ5" s="137"/>
      <c r="RLK5" s="137"/>
      <c r="RLL5" s="137"/>
      <c r="RLM5" s="137"/>
      <c r="RLN5" s="137"/>
      <c r="RLO5" s="137"/>
      <c r="RLP5" s="137"/>
      <c r="RLQ5" s="137"/>
      <c r="RLR5" s="137"/>
      <c r="RLS5" s="137"/>
      <c r="RLT5" s="137"/>
      <c r="RLU5" s="137"/>
      <c r="RLV5" s="137"/>
      <c r="RLW5" s="137"/>
      <c r="RLX5" s="137"/>
      <c r="RLY5" s="137"/>
      <c r="RLZ5" s="137"/>
      <c r="RMA5" s="137"/>
      <c r="RMB5" s="137"/>
      <c r="RMC5" s="137"/>
      <c r="RMD5" s="137"/>
      <c r="RME5" s="137"/>
      <c r="RMF5" s="137"/>
      <c r="RMG5" s="137"/>
      <c r="RMH5" s="137"/>
      <c r="RMI5" s="137"/>
      <c r="RMJ5" s="137"/>
      <c r="RMK5" s="137"/>
      <c r="RML5" s="137"/>
      <c r="RMM5" s="137"/>
      <c r="RMN5" s="137"/>
      <c r="RMO5" s="137"/>
      <c r="RMP5" s="137"/>
      <c r="RMQ5" s="137"/>
      <c r="RMR5" s="137"/>
      <c r="RMS5" s="137"/>
      <c r="RMT5" s="137"/>
      <c r="RMU5" s="137"/>
      <c r="RMV5" s="137"/>
      <c r="RMW5" s="137"/>
      <c r="RMX5" s="137"/>
      <c r="RMY5" s="137"/>
      <c r="RMZ5" s="137"/>
      <c r="RNA5" s="137"/>
      <c r="RNB5" s="137"/>
      <c r="RNC5" s="137"/>
      <c r="RND5" s="137"/>
      <c r="RNE5" s="137"/>
      <c r="RNF5" s="137"/>
      <c r="RNG5" s="137"/>
      <c r="RNH5" s="137"/>
      <c r="RNI5" s="137"/>
      <c r="RNJ5" s="137"/>
      <c r="RNK5" s="137"/>
      <c r="RNL5" s="137"/>
      <c r="RNM5" s="137"/>
      <c r="RNN5" s="137"/>
      <c r="RNO5" s="137"/>
      <c r="RNP5" s="137"/>
      <c r="RNQ5" s="137"/>
      <c r="RNR5" s="137"/>
      <c r="RNS5" s="137"/>
      <c r="RNT5" s="137"/>
      <c r="RNU5" s="137"/>
      <c r="RNV5" s="137"/>
      <c r="RNW5" s="137"/>
      <c r="RNX5" s="137"/>
      <c r="RNY5" s="137"/>
      <c r="RNZ5" s="137"/>
      <c r="ROA5" s="137"/>
      <c r="ROB5" s="137"/>
      <c r="ROC5" s="137"/>
      <c r="ROD5" s="137"/>
      <c r="ROE5" s="137"/>
      <c r="ROF5" s="137"/>
      <c r="ROG5" s="137"/>
      <c r="ROH5" s="137"/>
      <c r="ROI5" s="137"/>
      <c r="ROJ5" s="137"/>
      <c r="ROK5" s="137"/>
      <c r="ROL5" s="137"/>
      <c r="ROM5" s="137"/>
      <c r="RON5" s="137"/>
      <c r="ROO5" s="137"/>
      <c r="ROP5" s="137"/>
      <c r="ROQ5" s="137"/>
      <c r="ROR5" s="137"/>
      <c r="ROS5" s="137"/>
      <c r="ROT5" s="137"/>
      <c r="ROU5" s="137"/>
      <c r="ROV5" s="137"/>
      <c r="ROW5" s="137"/>
      <c r="ROX5" s="137"/>
      <c r="ROY5" s="137"/>
      <c r="ROZ5" s="137"/>
      <c r="RPA5" s="137"/>
      <c r="RPB5" s="137"/>
      <c r="RPC5" s="137"/>
      <c r="RPD5" s="137"/>
      <c r="RPE5" s="137"/>
      <c r="RPF5" s="137"/>
      <c r="RPG5" s="137"/>
      <c r="RPH5" s="137"/>
      <c r="RPI5" s="137"/>
      <c r="RPJ5" s="137"/>
      <c r="RPK5" s="137"/>
      <c r="RPL5" s="137"/>
      <c r="RPM5" s="137"/>
      <c r="RPN5" s="137"/>
      <c r="RPO5" s="137"/>
      <c r="RPP5" s="137"/>
      <c r="RPQ5" s="137"/>
      <c r="RPR5" s="137"/>
      <c r="RPS5" s="137"/>
      <c r="RPT5" s="137"/>
      <c r="RPU5" s="137"/>
      <c r="RPV5" s="137"/>
      <c r="RPW5" s="137"/>
      <c r="RPX5" s="137"/>
      <c r="RPY5" s="137"/>
      <c r="RPZ5" s="137"/>
      <c r="RQA5" s="137"/>
      <c r="RQB5" s="137"/>
      <c r="RQC5" s="137"/>
      <c r="RQD5" s="137"/>
      <c r="RQE5" s="137"/>
      <c r="RQF5" s="137"/>
      <c r="RQG5" s="137"/>
      <c r="RQH5" s="137"/>
      <c r="RQI5" s="137"/>
      <c r="RQJ5" s="137"/>
      <c r="RQK5" s="137"/>
      <c r="RQL5" s="137"/>
      <c r="RQM5" s="137"/>
      <c r="RQN5" s="137"/>
      <c r="RQO5" s="137"/>
      <c r="RQP5" s="137"/>
      <c r="RQQ5" s="137"/>
      <c r="RQR5" s="137"/>
      <c r="RQS5" s="137"/>
      <c r="RQT5" s="137"/>
      <c r="RQU5" s="137"/>
      <c r="RQV5" s="137"/>
      <c r="RQW5" s="137"/>
      <c r="RQX5" s="137"/>
      <c r="RQY5" s="137"/>
      <c r="RQZ5" s="137"/>
      <c r="RRA5" s="137"/>
      <c r="RRB5" s="137"/>
      <c r="RRC5" s="137"/>
      <c r="RRD5" s="137"/>
      <c r="RRE5" s="137"/>
      <c r="RRF5" s="137"/>
      <c r="RRG5" s="137"/>
      <c r="RRH5" s="137"/>
      <c r="RRI5" s="137"/>
      <c r="RRJ5" s="137"/>
      <c r="RRK5" s="137"/>
      <c r="RRL5" s="137"/>
      <c r="RRM5" s="137"/>
      <c r="RRN5" s="137"/>
      <c r="RRO5" s="137"/>
      <c r="RRP5" s="137"/>
      <c r="RRQ5" s="137"/>
      <c r="RRR5" s="137"/>
      <c r="RRS5" s="137"/>
      <c r="RRT5" s="137"/>
      <c r="RRU5" s="137"/>
      <c r="RRV5" s="137"/>
      <c r="RRW5" s="137"/>
      <c r="RRX5" s="137"/>
      <c r="RRY5" s="137"/>
      <c r="RRZ5" s="137"/>
      <c r="RSA5" s="137"/>
      <c r="RSB5" s="137"/>
      <c r="RSC5" s="137"/>
      <c r="RSD5" s="137"/>
      <c r="RSE5" s="137"/>
      <c r="RSF5" s="137"/>
      <c r="RSG5" s="137"/>
      <c r="RSH5" s="137"/>
      <c r="RSI5" s="137"/>
      <c r="RSJ5" s="137"/>
      <c r="RSK5" s="137"/>
      <c r="RSL5" s="137"/>
      <c r="RSM5" s="137"/>
      <c r="RSN5" s="137"/>
      <c r="RSO5" s="137"/>
      <c r="RSP5" s="137"/>
      <c r="RSQ5" s="137"/>
      <c r="RSR5" s="137"/>
      <c r="RSS5" s="137"/>
      <c r="RST5" s="137"/>
      <c r="RSU5" s="137"/>
      <c r="RSV5" s="137"/>
      <c r="RSW5" s="137"/>
      <c r="RSX5" s="137"/>
      <c r="RSY5" s="137"/>
      <c r="RSZ5" s="137"/>
      <c r="RTA5" s="137"/>
      <c r="RTB5" s="137"/>
      <c r="RTC5" s="137"/>
      <c r="RTD5" s="137"/>
      <c r="RTE5" s="137"/>
      <c r="RTF5" s="137"/>
      <c r="RTG5" s="137"/>
      <c r="RTH5" s="137"/>
      <c r="RTI5" s="137"/>
      <c r="RTJ5" s="137"/>
      <c r="RTK5" s="137"/>
      <c r="RTL5" s="137"/>
      <c r="RTM5" s="137"/>
      <c r="RTN5" s="137"/>
      <c r="RTO5" s="137"/>
      <c r="RTP5" s="137"/>
      <c r="RTQ5" s="137"/>
      <c r="RTR5" s="137"/>
      <c r="RTS5" s="137"/>
      <c r="RTT5" s="137"/>
      <c r="RTU5" s="137"/>
      <c r="RTV5" s="137"/>
      <c r="RTW5" s="137"/>
      <c r="RTX5" s="137"/>
      <c r="RTY5" s="137"/>
      <c r="RTZ5" s="137"/>
      <c r="RUA5" s="137"/>
      <c r="RUB5" s="137"/>
      <c r="RUC5" s="137"/>
      <c r="RUD5" s="137"/>
      <c r="RUE5" s="137"/>
      <c r="RUF5" s="137"/>
      <c r="RUG5" s="137"/>
      <c r="RUH5" s="137"/>
      <c r="RUI5" s="137"/>
      <c r="RUJ5" s="137"/>
      <c r="RUK5" s="137"/>
      <c r="RUL5" s="137"/>
      <c r="RUM5" s="137"/>
      <c r="RUN5" s="137"/>
      <c r="RUO5" s="137"/>
      <c r="RUP5" s="137"/>
      <c r="RUQ5" s="137"/>
      <c r="RUR5" s="137"/>
      <c r="RUS5" s="137"/>
      <c r="RUT5" s="137"/>
      <c r="RUU5" s="137"/>
      <c r="RUV5" s="137"/>
      <c r="RUW5" s="137"/>
      <c r="RUX5" s="137"/>
      <c r="RUY5" s="137"/>
      <c r="RUZ5" s="137"/>
      <c r="RVA5" s="137"/>
      <c r="RVB5" s="137"/>
      <c r="RVC5" s="137"/>
      <c r="RVD5" s="137"/>
      <c r="RVE5" s="137"/>
      <c r="RVF5" s="137"/>
      <c r="RVG5" s="137"/>
      <c r="RVH5" s="137"/>
      <c r="RVI5" s="137"/>
      <c r="RVJ5" s="137"/>
      <c r="RVK5" s="137"/>
      <c r="RVL5" s="137"/>
      <c r="RVM5" s="137"/>
      <c r="RVN5" s="137"/>
      <c r="RVO5" s="137"/>
      <c r="RVP5" s="137"/>
      <c r="RVQ5" s="137"/>
      <c r="RVR5" s="137"/>
      <c r="RVS5" s="137"/>
      <c r="RVT5" s="137"/>
      <c r="RVU5" s="137"/>
      <c r="RVV5" s="137"/>
      <c r="RVW5" s="137"/>
      <c r="RVX5" s="137"/>
      <c r="RVY5" s="137"/>
      <c r="RVZ5" s="137"/>
      <c r="RWA5" s="137"/>
      <c r="RWB5" s="137"/>
      <c r="RWC5" s="137"/>
      <c r="RWD5" s="137"/>
      <c r="RWE5" s="137"/>
      <c r="RWF5" s="137"/>
      <c r="RWG5" s="137"/>
      <c r="RWH5" s="137"/>
      <c r="RWI5" s="137"/>
      <c r="RWJ5" s="137"/>
      <c r="RWK5" s="137"/>
      <c r="RWL5" s="137"/>
      <c r="RWM5" s="137"/>
      <c r="RWN5" s="137"/>
      <c r="RWO5" s="137"/>
      <c r="RWP5" s="137"/>
      <c r="RWQ5" s="137"/>
      <c r="RWR5" s="137"/>
      <c r="RWS5" s="137"/>
      <c r="RWT5" s="137"/>
      <c r="RWU5" s="137"/>
      <c r="RWV5" s="137"/>
      <c r="RWW5" s="137"/>
      <c r="RWX5" s="137"/>
      <c r="RWY5" s="137"/>
      <c r="RWZ5" s="137"/>
      <c r="RXA5" s="137"/>
      <c r="RXB5" s="137"/>
      <c r="RXC5" s="137"/>
      <c r="RXD5" s="137"/>
      <c r="RXE5" s="137"/>
      <c r="RXF5" s="137"/>
      <c r="RXG5" s="137"/>
      <c r="RXH5" s="137"/>
      <c r="RXI5" s="137"/>
      <c r="RXJ5" s="137"/>
      <c r="RXK5" s="137"/>
      <c r="RXL5" s="137"/>
      <c r="RXM5" s="137"/>
      <c r="RXN5" s="137"/>
      <c r="RXO5" s="137"/>
      <c r="RXP5" s="137"/>
      <c r="RXQ5" s="137"/>
      <c r="RXR5" s="137"/>
      <c r="RXS5" s="137"/>
      <c r="RXT5" s="137"/>
      <c r="RXU5" s="137"/>
      <c r="RXV5" s="137"/>
      <c r="RXW5" s="137"/>
      <c r="RXX5" s="137"/>
      <c r="RXY5" s="137"/>
      <c r="RXZ5" s="137"/>
      <c r="RYA5" s="137"/>
      <c r="RYB5" s="137"/>
      <c r="RYC5" s="137"/>
      <c r="RYD5" s="137"/>
      <c r="RYE5" s="137"/>
      <c r="RYF5" s="137"/>
      <c r="RYG5" s="137"/>
      <c r="RYH5" s="137"/>
      <c r="RYI5" s="137"/>
      <c r="RYJ5" s="137"/>
      <c r="RYK5" s="137"/>
      <c r="RYL5" s="137"/>
      <c r="RYM5" s="137"/>
      <c r="RYN5" s="137"/>
      <c r="RYO5" s="137"/>
      <c r="RYP5" s="137"/>
      <c r="RYQ5" s="137"/>
      <c r="RYR5" s="137"/>
      <c r="RYS5" s="137"/>
      <c r="RYT5" s="137"/>
      <c r="RYU5" s="137"/>
      <c r="RYV5" s="137"/>
      <c r="RYW5" s="137"/>
      <c r="RYX5" s="137"/>
      <c r="RYY5" s="137"/>
      <c r="RYZ5" s="137"/>
      <c r="RZA5" s="137"/>
      <c r="RZB5" s="137"/>
      <c r="RZC5" s="137"/>
      <c r="RZD5" s="137"/>
      <c r="RZE5" s="137"/>
      <c r="RZF5" s="137"/>
      <c r="RZG5" s="137"/>
      <c r="RZH5" s="137"/>
      <c r="RZI5" s="137"/>
      <c r="RZJ5" s="137"/>
      <c r="RZK5" s="137"/>
      <c r="RZL5" s="137"/>
      <c r="RZM5" s="137"/>
      <c r="RZN5" s="137"/>
      <c r="RZO5" s="137"/>
      <c r="RZP5" s="137"/>
      <c r="RZQ5" s="137"/>
      <c r="RZR5" s="137"/>
      <c r="RZS5" s="137"/>
      <c r="RZT5" s="137"/>
      <c r="RZU5" s="137"/>
      <c r="RZV5" s="137"/>
      <c r="RZW5" s="137"/>
      <c r="RZX5" s="137"/>
      <c r="RZY5" s="137"/>
      <c r="RZZ5" s="137"/>
      <c r="SAA5" s="137"/>
      <c r="SAB5" s="137"/>
      <c r="SAC5" s="137"/>
      <c r="SAD5" s="137"/>
      <c r="SAE5" s="137"/>
      <c r="SAF5" s="137"/>
      <c r="SAG5" s="137"/>
      <c r="SAH5" s="137"/>
      <c r="SAI5" s="137"/>
      <c r="SAJ5" s="137"/>
      <c r="SAK5" s="137"/>
      <c r="SAL5" s="137"/>
      <c r="SAM5" s="137"/>
      <c r="SAN5" s="137"/>
      <c r="SAO5" s="137"/>
      <c r="SAP5" s="137"/>
      <c r="SAQ5" s="137"/>
      <c r="SAR5" s="137"/>
      <c r="SAS5" s="137"/>
      <c r="SAT5" s="137"/>
      <c r="SAU5" s="137"/>
      <c r="SAV5" s="137"/>
      <c r="SAW5" s="137"/>
      <c r="SAX5" s="137"/>
      <c r="SAY5" s="137"/>
      <c r="SAZ5" s="137"/>
      <c r="SBA5" s="137"/>
      <c r="SBB5" s="137"/>
      <c r="SBC5" s="137"/>
      <c r="SBD5" s="137"/>
      <c r="SBE5" s="137"/>
      <c r="SBF5" s="137"/>
      <c r="SBG5" s="137"/>
      <c r="SBH5" s="137"/>
      <c r="SBI5" s="137"/>
      <c r="SBJ5" s="137"/>
      <c r="SBK5" s="137"/>
      <c r="SBL5" s="137"/>
      <c r="SBM5" s="137"/>
      <c r="SBN5" s="137"/>
      <c r="SBO5" s="137"/>
      <c r="SBP5" s="137"/>
      <c r="SBQ5" s="137"/>
      <c r="SBR5" s="137"/>
      <c r="SBS5" s="137"/>
      <c r="SBT5" s="137"/>
      <c r="SBU5" s="137"/>
      <c r="SBV5" s="137"/>
      <c r="SBW5" s="137"/>
      <c r="SBX5" s="137"/>
      <c r="SBY5" s="137"/>
      <c r="SBZ5" s="137"/>
      <c r="SCA5" s="137"/>
      <c r="SCB5" s="137"/>
      <c r="SCC5" s="137"/>
      <c r="SCD5" s="137"/>
      <c r="SCE5" s="137"/>
      <c r="SCF5" s="137"/>
      <c r="SCG5" s="137"/>
      <c r="SCH5" s="137"/>
      <c r="SCI5" s="137"/>
      <c r="SCJ5" s="137"/>
      <c r="SCK5" s="137"/>
      <c r="SCL5" s="137"/>
      <c r="SCM5" s="137"/>
      <c r="SCN5" s="137"/>
      <c r="SCO5" s="137"/>
      <c r="SCP5" s="137"/>
      <c r="SCQ5" s="137"/>
      <c r="SCR5" s="137"/>
      <c r="SCS5" s="137"/>
      <c r="SCT5" s="137"/>
      <c r="SCU5" s="137"/>
      <c r="SCV5" s="137"/>
      <c r="SCW5" s="137"/>
      <c r="SCX5" s="137"/>
      <c r="SCY5" s="137"/>
      <c r="SCZ5" s="137"/>
      <c r="SDA5" s="137"/>
      <c r="SDB5" s="137"/>
      <c r="SDC5" s="137"/>
      <c r="SDD5" s="137"/>
      <c r="SDE5" s="137"/>
      <c r="SDF5" s="137"/>
      <c r="SDG5" s="137"/>
      <c r="SDH5" s="137"/>
      <c r="SDI5" s="137"/>
      <c r="SDJ5" s="137"/>
      <c r="SDK5" s="137"/>
      <c r="SDL5" s="137"/>
      <c r="SDM5" s="137"/>
      <c r="SDN5" s="137"/>
      <c r="SDO5" s="137"/>
      <c r="SDP5" s="137"/>
      <c r="SDQ5" s="137"/>
      <c r="SDR5" s="137"/>
      <c r="SDS5" s="137"/>
      <c r="SDT5" s="137"/>
      <c r="SDU5" s="137"/>
      <c r="SDV5" s="137"/>
      <c r="SDW5" s="137"/>
      <c r="SDX5" s="137"/>
      <c r="SDY5" s="137"/>
      <c r="SDZ5" s="137"/>
      <c r="SEA5" s="137"/>
      <c r="SEB5" s="137"/>
      <c r="SEC5" s="137"/>
      <c r="SED5" s="137"/>
      <c r="SEE5" s="137"/>
      <c r="SEF5" s="137"/>
      <c r="SEG5" s="137"/>
      <c r="SEH5" s="137"/>
      <c r="SEI5" s="137"/>
      <c r="SEJ5" s="137"/>
      <c r="SEK5" s="137"/>
      <c r="SEL5" s="137"/>
      <c r="SEM5" s="137"/>
      <c r="SEN5" s="137"/>
      <c r="SEO5" s="137"/>
      <c r="SEP5" s="137"/>
      <c r="SEQ5" s="137"/>
      <c r="SER5" s="137"/>
      <c r="SES5" s="137"/>
      <c r="SET5" s="137"/>
      <c r="SEU5" s="137"/>
      <c r="SEV5" s="137"/>
      <c r="SEW5" s="137"/>
      <c r="SEX5" s="137"/>
      <c r="SEY5" s="137"/>
      <c r="SEZ5" s="137"/>
      <c r="SFA5" s="137"/>
      <c r="SFB5" s="137"/>
      <c r="SFC5" s="137"/>
      <c r="SFD5" s="137"/>
      <c r="SFE5" s="137"/>
      <c r="SFF5" s="137"/>
      <c r="SFG5" s="137"/>
      <c r="SFH5" s="137"/>
      <c r="SFI5" s="137"/>
      <c r="SFJ5" s="137"/>
      <c r="SFK5" s="137"/>
      <c r="SFL5" s="137"/>
      <c r="SFM5" s="137"/>
      <c r="SFN5" s="137"/>
      <c r="SFO5" s="137"/>
      <c r="SFP5" s="137"/>
      <c r="SFQ5" s="137"/>
      <c r="SFR5" s="137"/>
      <c r="SFS5" s="137"/>
      <c r="SFT5" s="137"/>
      <c r="SFU5" s="137"/>
      <c r="SFV5" s="137"/>
      <c r="SFW5" s="137"/>
      <c r="SFX5" s="137"/>
      <c r="SFY5" s="137"/>
      <c r="SFZ5" s="137"/>
      <c r="SGA5" s="137"/>
      <c r="SGB5" s="137"/>
      <c r="SGC5" s="137"/>
      <c r="SGD5" s="137"/>
      <c r="SGE5" s="137"/>
      <c r="SGF5" s="137"/>
      <c r="SGG5" s="137"/>
      <c r="SGH5" s="137"/>
      <c r="SGI5" s="137"/>
      <c r="SGJ5" s="137"/>
      <c r="SGK5" s="137"/>
      <c r="SGL5" s="137"/>
      <c r="SGM5" s="137"/>
      <c r="SGN5" s="137"/>
      <c r="SGO5" s="137"/>
      <c r="SGP5" s="137"/>
      <c r="SGQ5" s="137"/>
      <c r="SGR5" s="137"/>
      <c r="SGS5" s="137"/>
      <c r="SGT5" s="137"/>
      <c r="SGU5" s="137"/>
      <c r="SGV5" s="137"/>
      <c r="SGW5" s="137"/>
      <c r="SGX5" s="137"/>
      <c r="SGY5" s="137"/>
      <c r="SGZ5" s="137"/>
      <c r="SHA5" s="137"/>
      <c r="SHB5" s="137"/>
      <c r="SHC5" s="137"/>
      <c r="SHD5" s="137"/>
      <c r="SHE5" s="137"/>
      <c r="SHF5" s="137"/>
      <c r="SHG5" s="137"/>
      <c r="SHH5" s="137"/>
      <c r="SHI5" s="137"/>
      <c r="SHJ5" s="137"/>
      <c r="SHK5" s="137"/>
      <c r="SHL5" s="137"/>
      <c r="SHM5" s="137"/>
      <c r="SHN5" s="137"/>
      <c r="SHO5" s="137"/>
      <c r="SHP5" s="137"/>
      <c r="SHQ5" s="137"/>
      <c r="SHR5" s="137"/>
      <c r="SHS5" s="137"/>
      <c r="SHT5" s="137"/>
      <c r="SHU5" s="137"/>
      <c r="SHV5" s="137"/>
      <c r="SHW5" s="137"/>
      <c r="SHX5" s="137"/>
      <c r="SHY5" s="137"/>
      <c r="SHZ5" s="137"/>
      <c r="SIA5" s="137"/>
      <c r="SIB5" s="137"/>
      <c r="SIC5" s="137"/>
      <c r="SID5" s="137"/>
      <c r="SIE5" s="137"/>
      <c r="SIF5" s="137"/>
      <c r="SIG5" s="137"/>
      <c r="SIH5" s="137"/>
      <c r="SII5" s="137"/>
      <c r="SIJ5" s="137"/>
      <c r="SIK5" s="137"/>
      <c r="SIL5" s="137"/>
      <c r="SIM5" s="137"/>
      <c r="SIN5" s="137"/>
      <c r="SIO5" s="137"/>
      <c r="SIP5" s="137"/>
      <c r="SIQ5" s="137"/>
      <c r="SIR5" s="137"/>
      <c r="SIS5" s="137"/>
      <c r="SIT5" s="137"/>
      <c r="SIU5" s="137"/>
      <c r="SIV5" s="137"/>
      <c r="SIW5" s="137"/>
      <c r="SIX5" s="137"/>
      <c r="SIY5" s="137"/>
      <c r="SIZ5" s="137"/>
      <c r="SJA5" s="137"/>
      <c r="SJB5" s="137"/>
      <c r="SJC5" s="137"/>
      <c r="SJD5" s="137"/>
      <c r="SJE5" s="137"/>
      <c r="SJF5" s="137"/>
      <c r="SJG5" s="137"/>
      <c r="SJH5" s="137"/>
      <c r="SJI5" s="137"/>
      <c r="SJJ5" s="137"/>
      <c r="SJK5" s="137"/>
      <c r="SJL5" s="137"/>
      <c r="SJM5" s="137"/>
      <c r="SJN5" s="137"/>
      <c r="SJO5" s="137"/>
      <c r="SJP5" s="137"/>
      <c r="SJQ5" s="137"/>
      <c r="SJR5" s="137"/>
      <c r="SJS5" s="137"/>
      <c r="SJT5" s="137"/>
      <c r="SJU5" s="137"/>
      <c r="SJV5" s="137"/>
      <c r="SJW5" s="137"/>
      <c r="SJX5" s="137"/>
      <c r="SJY5" s="137"/>
      <c r="SJZ5" s="137"/>
      <c r="SKA5" s="137"/>
      <c r="SKB5" s="137"/>
      <c r="SKC5" s="137"/>
      <c r="SKD5" s="137"/>
      <c r="SKE5" s="137"/>
      <c r="SKF5" s="137"/>
      <c r="SKG5" s="137"/>
      <c r="SKH5" s="137"/>
      <c r="SKI5" s="137"/>
      <c r="SKJ5" s="137"/>
      <c r="SKK5" s="137"/>
      <c r="SKL5" s="137"/>
      <c r="SKM5" s="137"/>
      <c r="SKN5" s="137"/>
      <c r="SKO5" s="137"/>
      <c r="SKP5" s="137"/>
      <c r="SKQ5" s="137"/>
      <c r="SKR5" s="137"/>
      <c r="SKS5" s="137"/>
      <c r="SKT5" s="137"/>
      <c r="SKU5" s="137"/>
      <c r="SKV5" s="137"/>
      <c r="SKW5" s="137"/>
      <c r="SKX5" s="137"/>
      <c r="SKY5" s="137"/>
      <c r="SKZ5" s="137"/>
      <c r="SLA5" s="137"/>
      <c r="SLB5" s="137"/>
      <c r="SLC5" s="137"/>
      <c r="SLD5" s="137"/>
      <c r="SLE5" s="137"/>
      <c r="SLF5" s="137"/>
      <c r="SLG5" s="137"/>
      <c r="SLH5" s="137"/>
      <c r="SLI5" s="137"/>
      <c r="SLJ5" s="137"/>
      <c r="SLK5" s="137"/>
      <c r="SLL5" s="137"/>
      <c r="SLM5" s="137"/>
      <c r="SLN5" s="137"/>
      <c r="SLO5" s="137"/>
      <c r="SLP5" s="137"/>
      <c r="SLQ5" s="137"/>
      <c r="SLR5" s="137"/>
      <c r="SLS5" s="137"/>
      <c r="SLT5" s="137"/>
      <c r="SLU5" s="137"/>
      <c r="SLV5" s="137"/>
      <c r="SLW5" s="137"/>
      <c r="SLX5" s="137"/>
      <c r="SLY5" s="137"/>
      <c r="SLZ5" s="137"/>
      <c r="SMA5" s="137"/>
      <c r="SMB5" s="137"/>
      <c r="SMC5" s="137"/>
      <c r="SMD5" s="137"/>
      <c r="SME5" s="137"/>
      <c r="SMF5" s="137"/>
      <c r="SMG5" s="137"/>
      <c r="SMH5" s="137"/>
      <c r="SMI5" s="137"/>
      <c r="SMJ5" s="137"/>
      <c r="SMK5" s="137"/>
      <c r="SML5" s="137"/>
      <c r="SMM5" s="137"/>
      <c r="SMN5" s="137"/>
      <c r="SMO5" s="137"/>
      <c r="SMP5" s="137"/>
      <c r="SMQ5" s="137"/>
      <c r="SMR5" s="137"/>
      <c r="SMS5" s="137"/>
      <c r="SMT5" s="137"/>
      <c r="SMU5" s="137"/>
      <c r="SMV5" s="137"/>
      <c r="SMW5" s="137"/>
      <c r="SMX5" s="137"/>
      <c r="SMY5" s="137"/>
      <c r="SMZ5" s="137"/>
      <c r="SNA5" s="137"/>
      <c r="SNB5" s="137"/>
      <c r="SNC5" s="137"/>
      <c r="SND5" s="137"/>
      <c r="SNE5" s="137"/>
      <c r="SNF5" s="137"/>
      <c r="SNG5" s="137"/>
      <c r="SNH5" s="137"/>
      <c r="SNI5" s="137"/>
      <c r="SNJ5" s="137"/>
      <c r="SNK5" s="137"/>
      <c r="SNL5" s="137"/>
      <c r="SNM5" s="137"/>
      <c r="SNN5" s="137"/>
      <c r="SNO5" s="137"/>
      <c r="SNP5" s="137"/>
      <c r="SNQ5" s="137"/>
      <c r="SNR5" s="137"/>
      <c r="SNS5" s="137"/>
      <c r="SNT5" s="137"/>
      <c r="SNU5" s="137"/>
      <c r="SNV5" s="137"/>
      <c r="SNW5" s="137"/>
      <c r="SNX5" s="137"/>
      <c r="SNY5" s="137"/>
      <c r="SNZ5" s="137"/>
      <c r="SOA5" s="137"/>
      <c r="SOB5" s="137"/>
      <c r="SOC5" s="137"/>
      <c r="SOD5" s="137"/>
      <c r="SOE5" s="137"/>
      <c r="SOF5" s="137"/>
      <c r="SOG5" s="137"/>
      <c r="SOH5" s="137"/>
      <c r="SOI5" s="137"/>
      <c r="SOJ5" s="137"/>
      <c r="SOK5" s="137"/>
      <c r="SOL5" s="137"/>
      <c r="SOM5" s="137"/>
      <c r="SON5" s="137"/>
      <c r="SOO5" s="137"/>
      <c r="SOP5" s="137"/>
      <c r="SOQ5" s="137"/>
      <c r="SOR5" s="137"/>
      <c r="SOS5" s="137"/>
      <c r="SOT5" s="137"/>
      <c r="SOU5" s="137"/>
      <c r="SOV5" s="137"/>
      <c r="SOW5" s="137"/>
      <c r="SOX5" s="137"/>
      <c r="SOY5" s="137"/>
      <c r="SOZ5" s="137"/>
      <c r="SPA5" s="137"/>
      <c r="SPB5" s="137"/>
      <c r="SPC5" s="137"/>
      <c r="SPD5" s="137"/>
      <c r="SPE5" s="137"/>
      <c r="SPF5" s="137"/>
      <c r="SPG5" s="137"/>
      <c r="SPH5" s="137"/>
      <c r="SPI5" s="137"/>
      <c r="SPJ5" s="137"/>
      <c r="SPK5" s="137"/>
      <c r="SPL5" s="137"/>
      <c r="SPM5" s="137"/>
      <c r="SPN5" s="137"/>
      <c r="SPO5" s="137"/>
      <c r="SPP5" s="137"/>
      <c r="SPQ5" s="137"/>
      <c r="SPR5" s="137"/>
      <c r="SPS5" s="137"/>
      <c r="SPT5" s="137"/>
      <c r="SPU5" s="137"/>
      <c r="SPV5" s="137"/>
      <c r="SPW5" s="137"/>
      <c r="SPX5" s="137"/>
      <c r="SPY5" s="137"/>
      <c r="SPZ5" s="137"/>
      <c r="SQA5" s="137"/>
      <c r="SQB5" s="137"/>
      <c r="SQC5" s="137"/>
      <c r="SQD5" s="137"/>
      <c r="SQE5" s="137"/>
      <c r="SQF5" s="137"/>
      <c r="SQG5" s="137"/>
      <c r="SQH5" s="137"/>
      <c r="SQI5" s="137"/>
      <c r="SQJ5" s="137"/>
      <c r="SQK5" s="137"/>
      <c r="SQL5" s="137"/>
      <c r="SQM5" s="137"/>
      <c r="SQN5" s="137"/>
      <c r="SQO5" s="137"/>
      <c r="SQP5" s="137"/>
      <c r="SQQ5" s="137"/>
      <c r="SQR5" s="137"/>
      <c r="SQS5" s="137"/>
      <c r="SQT5" s="137"/>
      <c r="SQU5" s="137"/>
      <c r="SQV5" s="137"/>
      <c r="SQW5" s="137"/>
      <c r="SQX5" s="137"/>
      <c r="SQY5" s="137"/>
      <c r="SQZ5" s="137"/>
      <c r="SRA5" s="137"/>
      <c r="SRB5" s="137"/>
      <c r="SRC5" s="137"/>
      <c r="SRD5" s="137"/>
      <c r="SRE5" s="137"/>
      <c r="SRF5" s="137"/>
      <c r="SRG5" s="137"/>
      <c r="SRH5" s="137"/>
      <c r="SRI5" s="137"/>
      <c r="SRJ5" s="137"/>
      <c r="SRK5" s="137"/>
      <c r="SRL5" s="137"/>
      <c r="SRM5" s="137"/>
      <c r="SRN5" s="137"/>
      <c r="SRO5" s="137"/>
      <c r="SRP5" s="137"/>
      <c r="SRQ5" s="137"/>
      <c r="SRR5" s="137"/>
      <c r="SRS5" s="137"/>
      <c r="SRT5" s="137"/>
      <c r="SRU5" s="137"/>
      <c r="SRV5" s="137"/>
      <c r="SRW5" s="137"/>
      <c r="SRX5" s="137"/>
      <c r="SRY5" s="137"/>
      <c r="SRZ5" s="137"/>
      <c r="SSA5" s="137"/>
      <c r="SSB5" s="137"/>
      <c r="SSC5" s="137"/>
      <c r="SSD5" s="137"/>
      <c r="SSE5" s="137"/>
      <c r="SSF5" s="137"/>
      <c r="SSG5" s="137"/>
      <c r="SSH5" s="137"/>
      <c r="SSI5" s="137"/>
      <c r="SSJ5" s="137"/>
      <c r="SSK5" s="137"/>
      <c r="SSL5" s="137"/>
      <c r="SSM5" s="137"/>
      <c r="SSN5" s="137"/>
      <c r="SSO5" s="137"/>
      <c r="SSP5" s="137"/>
      <c r="SSQ5" s="137"/>
      <c r="SSR5" s="137"/>
      <c r="SSS5" s="137"/>
      <c r="SST5" s="137"/>
      <c r="SSU5" s="137"/>
      <c r="SSV5" s="137"/>
      <c r="SSW5" s="137"/>
      <c r="SSX5" s="137"/>
      <c r="SSY5" s="137"/>
      <c r="SSZ5" s="137"/>
      <c r="STA5" s="137"/>
      <c r="STB5" s="137"/>
      <c r="STC5" s="137"/>
      <c r="STD5" s="137"/>
      <c r="STE5" s="137"/>
      <c r="STF5" s="137"/>
      <c r="STG5" s="137"/>
      <c r="STH5" s="137"/>
      <c r="STI5" s="137"/>
      <c r="STJ5" s="137"/>
      <c r="STK5" s="137"/>
      <c r="STL5" s="137"/>
      <c r="STM5" s="137"/>
      <c r="STN5" s="137"/>
      <c r="STO5" s="137"/>
      <c r="STP5" s="137"/>
      <c r="STQ5" s="137"/>
      <c r="STR5" s="137"/>
      <c r="STS5" s="137"/>
      <c r="STT5" s="137"/>
      <c r="STU5" s="137"/>
      <c r="STV5" s="137"/>
      <c r="STW5" s="137"/>
      <c r="STX5" s="137"/>
      <c r="STY5" s="137"/>
      <c r="STZ5" s="137"/>
      <c r="SUA5" s="137"/>
      <c r="SUB5" s="137"/>
      <c r="SUC5" s="137"/>
      <c r="SUD5" s="137"/>
      <c r="SUE5" s="137"/>
      <c r="SUF5" s="137"/>
      <c r="SUG5" s="137"/>
      <c r="SUH5" s="137"/>
      <c r="SUI5" s="137"/>
      <c r="SUJ5" s="137"/>
      <c r="SUK5" s="137"/>
      <c r="SUL5" s="137"/>
      <c r="SUM5" s="137"/>
      <c r="SUN5" s="137"/>
      <c r="SUO5" s="137"/>
      <c r="SUP5" s="137"/>
      <c r="SUQ5" s="137"/>
      <c r="SUR5" s="137"/>
      <c r="SUS5" s="137"/>
      <c r="SUT5" s="137"/>
      <c r="SUU5" s="137"/>
      <c r="SUV5" s="137"/>
      <c r="SUW5" s="137"/>
      <c r="SUX5" s="137"/>
      <c r="SUY5" s="137"/>
      <c r="SUZ5" s="137"/>
      <c r="SVA5" s="137"/>
      <c r="SVB5" s="137"/>
      <c r="SVC5" s="137"/>
      <c r="SVD5" s="137"/>
      <c r="SVE5" s="137"/>
      <c r="SVF5" s="137"/>
      <c r="SVG5" s="137"/>
      <c r="SVH5" s="137"/>
      <c r="SVI5" s="137"/>
      <c r="SVJ5" s="137"/>
      <c r="SVK5" s="137"/>
      <c r="SVL5" s="137"/>
      <c r="SVM5" s="137"/>
      <c r="SVN5" s="137"/>
      <c r="SVO5" s="137"/>
      <c r="SVP5" s="137"/>
      <c r="SVQ5" s="137"/>
      <c r="SVR5" s="137"/>
      <c r="SVS5" s="137"/>
      <c r="SVT5" s="137"/>
      <c r="SVU5" s="137"/>
      <c r="SVV5" s="137"/>
      <c r="SVW5" s="137"/>
      <c r="SVX5" s="137"/>
      <c r="SVY5" s="137"/>
      <c r="SVZ5" s="137"/>
      <c r="SWA5" s="137"/>
      <c r="SWB5" s="137"/>
      <c r="SWC5" s="137"/>
      <c r="SWD5" s="137"/>
      <c r="SWE5" s="137"/>
      <c r="SWF5" s="137"/>
      <c r="SWG5" s="137"/>
      <c r="SWH5" s="137"/>
      <c r="SWI5" s="137"/>
      <c r="SWJ5" s="137"/>
      <c r="SWK5" s="137"/>
      <c r="SWL5" s="137"/>
      <c r="SWM5" s="137"/>
      <c r="SWN5" s="137"/>
      <c r="SWO5" s="137"/>
      <c r="SWP5" s="137"/>
      <c r="SWQ5" s="137"/>
      <c r="SWR5" s="137"/>
      <c r="SWS5" s="137"/>
      <c r="SWT5" s="137"/>
      <c r="SWU5" s="137"/>
      <c r="SWV5" s="137"/>
      <c r="SWW5" s="137"/>
      <c r="SWX5" s="137"/>
      <c r="SWY5" s="137"/>
      <c r="SWZ5" s="137"/>
      <c r="SXA5" s="137"/>
      <c r="SXB5" s="137"/>
      <c r="SXC5" s="137"/>
      <c r="SXD5" s="137"/>
      <c r="SXE5" s="137"/>
      <c r="SXF5" s="137"/>
      <c r="SXG5" s="137"/>
      <c r="SXH5" s="137"/>
      <c r="SXI5" s="137"/>
      <c r="SXJ5" s="137"/>
      <c r="SXK5" s="137"/>
      <c r="SXL5" s="137"/>
      <c r="SXM5" s="137"/>
      <c r="SXN5" s="137"/>
      <c r="SXO5" s="137"/>
      <c r="SXP5" s="137"/>
      <c r="SXQ5" s="137"/>
      <c r="SXR5" s="137"/>
      <c r="SXS5" s="137"/>
      <c r="SXT5" s="137"/>
      <c r="SXU5" s="137"/>
      <c r="SXV5" s="137"/>
      <c r="SXW5" s="137"/>
      <c r="SXX5" s="137"/>
      <c r="SXY5" s="137"/>
      <c r="SXZ5" s="137"/>
      <c r="SYA5" s="137"/>
      <c r="SYB5" s="137"/>
      <c r="SYC5" s="137"/>
      <c r="SYD5" s="137"/>
      <c r="SYE5" s="137"/>
      <c r="SYF5" s="137"/>
      <c r="SYG5" s="137"/>
      <c r="SYH5" s="137"/>
      <c r="SYI5" s="137"/>
      <c r="SYJ5" s="137"/>
      <c r="SYK5" s="137"/>
      <c r="SYL5" s="137"/>
      <c r="SYM5" s="137"/>
      <c r="SYN5" s="137"/>
      <c r="SYO5" s="137"/>
      <c r="SYP5" s="137"/>
      <c r="SYQ5" s="137"/>
      <c r="SYR5" s="137"/>
      <c r="SYS5" s="137"/>
      <c r="SYT5" s="137"/>
      <c r="SYU5" s="137"/>
      <c r="SYV5" s="137"/>
      <c r="SYW5" s="137"/>
      <c r="SYX5" s="137"/>
      <c r="SYY5" s="137"/>
      <c r="SYZ5" s="137"/>
      <c r="SZA5" s="137"/>
      <c r="SZB5" s="137"/>
      <c r="SZC5" s="137"/>
      <c r="SZD5" s="137"/>
      <c r="SZE5" s="137"/>
      <c r="SZF5" s="137"/>
      <c r="SZG5" s="137"/>
      <c r="SZH5" s="137"/>
      <c r="SZI5" s="137"/>
      <c r="SZJ5" s="137"/>
      <c r="SZK5" s="137"/>
      <c r="SZL5" s="137"/>
      <c r="SZM5" s="137"/>
      <c r="SZN5" s="137"/>
      <c r="SZO5" s="137"/>
      <c r="SZP5" s="137"/>
      <c r="SZQ5" s="137"/>
      <c r="SZR5" s="137"/>
      <c r="SZS5" s="137"/>
      <c r="SZT5" s="137"/>
      <c r="SZU5" s="137"/>
      <c r="SZV5" s="137"/>
      <c r="SZW5" s="137"/>
      <c r="SZX5" s="137"/>
      <c r="SZY5" s="137"/>
      <c r="SZZ5" s="137"/>
      <c r="TAA5" s="137"/>
      <c r="TAB5" s="137"/>
      <c r="TAC5" s="137"/>
      <c r="TAD5" s="137"/>
      <c r="TAE5" s="137"/>
      <c r="TAF5" s="137"/>
      <c r="TAG5" s="137"/>
      <c r="TAH5" s="137"/>
      <c r="TAI5" s="137"/>
      <c r="TAJ5" s="137"/>
      <c r="TAK5" s="137"/>
      <c r="TAL5" s="137"/>
      <c r="TAM5" s="137"/>
      <c r="TAN5" s="137"/>
      <c r="TAO5" s="137"/>
      <c r="TAP5" s="137"/>
      <c r="TAQ5" s="137"/>
      <c r="TAR5" s="137"/>
      <c r="TAS5" s="137"/>
      <c r="TAT5" s="137"/>
      <c r="TAU5" s="137"/>
      <c r="TAV5" s="137"/>
      <c r="TAW5" s="137"/>
      <c r="TAX5" s="137"/>
      <c r="TAY5" s="137"/>
      <c r="TAZ5" s="137"/>
      <c r="TBA5" s="137"/>
      <c r="TBB5" s="137"/>
      <c r="TBC5" s="137"/>
      <c r="TBD5" s="137"/>
      <c r="TBE5" s="137"/>
      <c r="TBF5" s="137"/>
      <c r="TBG5" s="137"/>
      <c r="TBH5" s="137"/>
      <c r="TBI5" s="137"/>
      <c r="TBJ5" s="137"/>
      <c r="TBK5" s="137"/>
      <c r="TBL5" s="137"/>
      <c r="TBM5" s="137"/>
      <c r="TBN5" s="137"/>
      <c r="TBO5" s="137"/>
      <c r="TBP5" s="137"/>
      <c r="TBQ5" s="137"/>
      <c r="TBR5" s="137"/>
      <c r="TBS5" s="137"/>
      <c r="TBT5" s="137"/>
      <c r="TBU5" s="137"/>
      <c r="TBV5" s="137"/>
      <c r="TBW5" s="137"/>
      <c r="TBX5" s="137"/>
      <c r="TBY5" s="137"/>
      <c r="TBZ5" s="137"/>
      <c r="TCA5" s="137"/>
      <c r="TCB5" s="137"/>
      <c r="TCC5" s="137"/>
      <c r="TCD5" s="137"/>
      <c r="TCE5" s="137"/>
      <c r="TCF5" s="137"/>
      <c r="TCG5" s="137"/>
      <c r="TCH5" s="137"/>
      <c r="TCI5" s="137"/>
      <c r="TCJ5" s="137"/>
      <c r="TCK5" s="137"/>
      <c r="TCL5" s="137"/>
      <c r="TCM5" s="137"/>
      <c r="TCN5" s="137"/>
      <c r="TCO5" s="137"/>
      <c r="TCP5" s="137"/>
      <c r="TCQ5" s="137"/>
      <c r="TCR5" s="137"/>
      <c r="TCS5" s="137"/>
      <c r="TCT5" s="137"/>
      <c r="TCU5" s="137"/>
      <c r="TCV5" s="137"/>
      <c r="TCW5" s="137"/>
      <c r="TCX5" s="137"/>
      <c r="TCY5" s="137"/>
      <c r="TCZ5" s="137"/>
      <c r="TDA5" s="137"/>
      <c r="TDB5" s="137"/>
      <c r="TDC5" s="137"/>
      <c r="TDD5" s="137"/>
      <c r="TDE5" s="137"/>
      <c r="TDF5" s="137"/>
      <c r="TDG5" s="137"/>
      <c r="TDH5" s="137"/>
      <c r="TDI5" s="137"/>
      <c r="TDJ5" s="137"/>
      <c r="TDK5" s="137"/>
      <c r="TDL5" s="137"/>
      <c r="TDM5" s="137"/>
      <c r="TDN5" s="137"/>
      <c r="TDO5" s="137"/>
      <c r="TDP5" s="137"/>
      <c r="TDQ5" s="137"/>
      <c r="TDR5" s="137"/>
      <c r="TDS5" s="137"/>
      <c r="TDT5" s="137"/>
      <c r="TDU5" s="137"/>
      <c r="TDV5" s="137"/>
      <c r="TDW5" s="137"/>
      <c r="TDX5" s="137"/>
      <c r="TDY5" s="137"/>
      <c r="TDZ5" s="137"/>
      <c r="TEA5" s="137"/>
      <c r="TEB5" s="137"/>
      <c r="TEC5" s="137"/>
      <c r="TED5" s="137"/>
      <c r="TEE5" s="137"/>
      <c r="TEF5" s="137"/>
      <c r="TEG5" s="137"/>
      <c r="TEH5" s="137"/>
      <c r="TEI5" s="137"/>
      <c r="TEJ5" s="137"/>
      <c r="TEK5" s="137"/>
      <c r="TEL5" s="137"/>
      <c r="TEM5" s="137"/>
      <c r="TEN5" s="137"/>
      <c r="TEO5" s="137"/>
      <c r="TEP5" s="137"/>
      <c r="TEQ5" s="137"/>
      <c r="TER5" s="137"/>
      <c r="TES5" s="137"/>
      <c r="TET5" s="137"/>
      <c r="TEU5" s="137"/>
      <c r="TEV5" s="137"/>
      <c r="TEW5" s="137"/>
      <c r="TEX5" s="137"/>
      <c r="TEY5" s="137"/>
      <c r="TEZ5" s="137"/>
      <c r="TFA5" s="137"/>
      <c r="TFB5" s="137"/>
      <c r="TFC5" s="137"/>
      <c r="TFD5" s="137"/>
      <c r="TFE5" s="137"/>
      <c r="TFF5" s="137"/>
      <c r="TFG5" s="137"/>
      <c r="TFH5" s="137"/>
      <c r="TFI5" s="137"/>
      <c r="TFJ5" s="137"/>
      <c r="TFK5" s="137"/>
      <c r="TFL5" s="137"/>
      <c r="TFM5" s="137"/>
      <c r="TFN5" s="137"/>
      <c r="TFO5" s="137"/>
      <c r="TFP5" s="137"/>
      <c r="TFQ5" s="137"/>
      <c r="TFR5" s="137"/>
      <c r="TFS5" s="137"/>
      <c r="TFT5" s="137"/>
      <c r="TFU5" s="137"/>
      <c r="TFV5" s="137"/>
      <c r="TFW5" s="137"/>
      <c r="TFX5" s="137"/>
      <c r="TFY5" s="137"/>
      <c r="TFZ5" s="137"/>
      <c r="TGA5" s="137"/>
      <c r="TGB5" s="137"/>
      <c r="TGC5" s="137"/>
      <c r="TGD5" s="137"/>
      <c r="TGE5" s="137"/>
      <c r="TGF5" s="137"/>
      <c r="TGG5" s="137"/>
      <c r="TGH5" s="137"/>
      <c r="TGI5" s="137"/>
      <c r="TGJ5" s="137"/>
      <c r="TGK5" s="137"/>
      <c r="TGL5" s="137"/>
      <c r="TGM5" s="137"/>
      <c r="TGN5" s="137"/>
      <c r="TGO5" s="137"/>
      <c r="TGP5" s="137"/>
      <c r="TGQ5" s="137"/>
      <c r="TGR5" s="137"/>
      <c r="TGS5" s="137"/>
      <c r="TGT5" s="137"/>
      <c r="TGU5" s="137"/>
      <c r="TGV5" s="137"/>
      <c r="TGW5" s="137"/>
      <c r="TGX5" s="137"/>
      <c r="TGY5" s="137"/>
      <c r="TGZ5" s="137"/>
      <c r="THA5" s="137"/>
      <c r="THB5" s="137"/>
      <c r="THC5" s="137"/>
      <c r="THD5" s="137"/>
      <c r="THE5" s="137"/>
      <c r="THF5" s="137"/>
      <c r="THG5" s="137"/>
      <c r="THH5" s="137"/>
      <c r="THI5" s="137"/>
      <c r="THJ5" s="137"/>
      <c r="THK5" s="137"/>
      <c r="THL5" s="137"/>
      <c r="THM5" s="137"/>
      <c r="THN5" s="137"/>
      <c r="THO5" s="137"/>
      <c r="THP5" s="137"/>
      <c r="THQ5" s="137"/>
      <c r="THR5" s="137"/>
      <c r="THS5" s="137"/>
      <c r="THT5" s="137"/>
      <c r="THU5" s="137"/>
      <c r="THV5" s="137"/>
      <c r="THW5" s="137"/>
      <c r="THX5" s="137"/>
      <c r="THY5" s="137"/>
      <c r="THZ5" s="137"/>
      <c r="TIA5" s="137"/>
      <c r="TIB5" s="137"/>
      <c r="TIC5" s="137"/>
      <c r="TID5" s="137"/>
      <c r="TIE5" s="137"/>
      <c r="TIF5" s="137"/>
      <c r="TIG5" s="137"/>
      <c r="TIH5" s="137"/>
      <c r="TII5" s="137"/>
      <c r="TIJ5" s="137"/>
      <c r="TIK5" s="137"/>
      <c r="TIL5" s="137"/>
      <c r="TIM5" s="137"/>
      <c r="TIN5" s="137"/>
      <c r="TIO5" s="137"/>
      <c r="TIP5" s="137"/>
      <c r="TIQ5" s="137"/>
      <c r="TIR5" s="137"/>
      <c r="TIS5" s="137"/>
      <c r="TIT5" s="137"/>
      <c r="TIU5" s="137"/>
      <c r="TIV5" s="137"/>
      <c r="TIW5" s="137"/>
      <c r="TIX5" s="137"/>
      <c r="TIY5" s="137"/>
      <c r="TIZ5" s="137"/>
      <c r="TJA5" s="137"/>
      <c r="TJB5" s="137"/>
      <c r="TJC5" s="137"/>
      <c r="TJD5" s="137"/>
      <c r="TJE5" s="137"/>
      <c r="TJF5" s="137"/>
      <c r="TJG5" s="137"/>
      <c r="TJH5" s="137"/>
      <c r="TJI5" s="137"/>
      <c r="TJJ5" s="137"/>
      <c r="TJK5" s="137"/>
      <c r="TJL5" s="137"/>
      <c r="TJM5" s="137"/>
      <c r="TJN5" s="137"/>
      <c r="TJO5" s="137"/>
      <c r="TJP5" s="137"/>
      <c r="TJQ5" s="137"/>
      <c r="TJR5" s="137"/>
      <c r="TJS5" s="137"/>
      <c r="TJT5" s="137"/>
      <c r="TJU5" s="137"/>
      <c r="TJV5" s="137"/>
      <c r="TJW5" s="137"/>
      <c r="TJX5" s="137"/>
      <c r="TJY5" s="137"/>
      <c r="TJZ5" s="137"/>
      <c r="TKA5" s="137"/>
      <c r="TKB5" s="137"/>
      <c r="TKC5" s="137"/>
      <c r="TKD5" s="137"/>
      <c r="TKE5" s="137"/>
      <c r="TKF5" s="137"/>
      <c r="TKG5" s="137"/>
      <c r="TKH5" s="137"/>
      <c r="TKI5" s="137"/>
      <c r="TKJ5" s="137"/>
      <c r="TKK5" s="137"/>
      <c r="TKL5" s="137"/>
      <c r="TKM5" s="137"/>
      <c r="TKN5" s="137"/>
      <c r="TKO5" s="137"/>
      <c r="TKP5" s="137"/>
      <c r="TKQ5" s="137"/>
      <c r="TKR5" s="137"/>
      <c r="TKS5" s="137"/>
      <c r="TKT5" s="137"/>
      <c r="TKU5" s="137"/>
      <c r="TKV5" s="137"/>
      <c r="TKW5" s="137"/>
      <c r="TKX5" s="137"/>
      <c r="TKY5" s="137"/>
      <c r="TKZ5" s="137"/>
      <c r="TLA5" s="137"/>
      <c r="TLB5" s="137"/>
      <c r="TLC5" s="137"/>
      <c r="TLD5" s="137"/>
      <c r="TLE5" s="137"/>
      <c r="TLF5" s="137"/>
      <c r="TLG5" s="137"/>
      <c r="TLH5" s="137"/>
      <c r="TLI5" s="137"/>
      <c r="TLJ5" s="137"/>
      <c r="TLK5" s="137"/>
      <c r="TLL5" s="137"/>
      <c r="TLM5" s="137"/>
      <c r="TLN5" s="137"/>
      <c r="TLO5" s="137"/>
      <c r="TLP5" s="137"/>
      <c r="TLQ5" s="137"/>
      <c r="TLR5" s="137"/>
      <c r="TLS5" s="137"/>
      <c r="TLT5" s="137"/>
      <c r="TLU5" s="137"/>
      <c r="TLV5" s="137"/>
      <c r="TLW5" s="137"/>
      <c r="TLX5" s="137"/>
      <c r="TLY5" s="137"/>
      <c r="TLZ5" s="137"/>
      <c r="TMA5" s="137"/>
      <c r="TMB5" s="137"/>
      <c r="TMC5" s="137"/>
      <c r="TMD5" s="137"/>
      <c r="TME5" s="137"/>
      <c r="TMF5" s="137"/>
      <c r="TMG5" s="137"/>
      <c r="TMH5" s="137"/>
      <c r="TMI5" s="137"/>
      <c r="TMJ5" s="137"/>
      <c r="TMK5" s="137"/>
      <c r="TML5" s="137"/>
      <c r="TMM5" s="137"/>
      <c r="TMN5" s="137"/>
      <c r="TMO5" s="137"/>
      <c r="TMP5" s="137"/>
      <c r="TMQ5" s="137"/>
      <c r="TMR5" s="137"/>
      <c r="TMS5" s="137"/>
      <c r="TMT5" s="137"/>
      <c r="TMU5" s="137"/>
      <c r="TMV5" s="137"/>
      <c r="TMW5" s="137"/>
      <c r="TMX5" s="137"/>
      <c r="TMY5" s="137"/>
      <c r="TMZ5" s="137"/>
      <c r="TNA5" s="137"/>
      <c r="TNB5" s="137"/>
      <c r="TNC5" s="137"/>
      <c r="TND5" s="137"/>
      <c r="TNE5" s="137"/>
      <c r="TNF5" s="137"/>
      <c r="TNG5" s="137"/>
      <c r="TNH5" s="137"/>
      <c r="TNI5" s="137"/>
      <c r="TNJ5" s="137"/>
      <c r="TNK5" s="137"/>
      <c r="TNL5" s="137"/>
      <c r="TNM5" s="137"/>
      <c r="TNN5" s="137"/>
      <c r="TNO5" s="137"/>
      <c r="TNP5" s="137"/>
      <c r="TNQ5" s="137"/>
      <c r="TNR5" s="137"/>
      <c r="TNS5" s="137"/>
      <c r="TNT5" s="137"/>
      <c r="TNU5" s="137"/>
      <c r="TNV5" s="137"/>
      <c r="TNW5" s="137"/>
      <c r="TNX5" s="137"/>
      <c r="TNY5" s="137"/>
      <c r="TNZ5" s="137"/>
      <c r="TOA5" s="137"/>
      <c r="TOB5" s="137"/>
      <c r="TOC5" s="137"/>
      <c r="TOD5" s="137"/>
      <c r="TOE5" s="137"/>
      <c r="TOF5" s="137"/>
      <c r="TOG5" s="137"/>
      <c r="TOH5" s="137"/>
      <c r="TOI5" s="137"/>
      <c r="TOJ5" s="137"/>
      <c r="TOK5" s="137"/>
      <c r="TOL5" s="137"/>
      <c r="TOM5" s="137"/>
      <c r="TON5" s="137"/>
      <c r="TOO5" s="137"/>
      <c r="TOP5" s="137"/>
      <c r="TOQ5" s="137"/>
      <c r="TOR5" s="137"/>
      <c r="TOS5" s="137"/>
      <c r="TOT5" s="137"/>
      <c r="TOU5" s="137"/>
      <c r="TOV5" s="137"/>
      <c r="TOW5" s="137"/>
      <c r="TOX5" s="137"/>
      <c r="TOY5" s="137"/>
      <c r="TOZ5" s="137"/>
      <c r="TPA5" s="137"/>
      <c r="TPB5" s="137"/>
      <c r="TPC5" s="137"/>
      <c r="TPD5" s="137"/>
      <c r="TPE5" s="137"/>
      <c r="TPF5" s="137"/>
      <c r="TPG5" s="137"/>
      <c r="TPH5" s="137"/>
      <c r="TPI5" s="137"/>
      <c r="TPJ5" s="137"/>
      <c r="TPK5" s="137"/>
      <c r="TPL5" s="137"/>
      <c r="TPM5" s="137"/>
      <c r="TPN5" s="137"/>
      <c r="TPO5" s="137"/>
      <c r="TPP5" s="137"/>
      <c r="TPQ5" s="137"/>
      <c r="TPR5" s="137"/>
      <c r="TPS5" s="137"/>
      <c r="TPT5" s="137"/>
      <c r="TPU5" s="137"/>
      <c r="TPV5" s="137"/>
      <c r="TPW5" s="137"/>
      <c r="TPX5" s="137"/>
      <c r="TPY5" s="137"/>
      <c r="TPZ5" s="137"/>
      <c r="TQA5" s="137"/>
      <c r="TQB5" s="137"/>
      <c r="TQC5" s="137"/>
      <c r="TQD5" s="137"/>
      <c r="TQE5" s="137"/>
      <c r="TQF5" s="137"/>
      <c r="TQG5" s="137"/>
      <c r="TQH5" s="137"/>
      <c r="TQI5" s="137"/>
      <c r="TQJ5" s="137"/>
      <c r="TQK5" s="137"/>
      <c r="TQL5" s="137"/>
      <c r="TQM5" s="137"/>
      <c r="TQN5" s="137"/>
      <c r="TQO5" s="137"/>
      <c r="TQP5" s="137"/>
      <c r="TQQ5" s="137"/>
      <c r="TQR5" s="137"/>
      <c r="TQS5" s="137"/>
      <c r="TQT5" s="137"/>
      <c r="TQU5" s="137"/>
      <c r="TQV5" s="137"/>
      <c r="TQW5" s="137"/>
      <c r="TQX5" s="137"/>
      <c r="TQY5" s="137"/>
      <c r="TQZ5" s="137"/>
      <c r="TRA5" s="137"/>
      <c r="TRB5" s="137"/>
      <c r="TRC5" s="137"/>
      <c r="TRD5" s="137"/>
      <c r="TRE5" s="137"/>
      <c r="TRF5" s="137"/>
      <c r="TRG5" s="137"/>
      <c r="TRH5" s="137"/>
      <c r="TRI5" s="137"/>
      <c r="TRJ5" s="137"/>
      <c r="TRK5" s="137"/>
      <c r="TRL5" s="137"/>
      <c r="TRM5" s="137"/>
      <c r="TRN5" s="137"/>
      <c r="TRO5" s="137"/>
      <c r="TRP5" s="137"/>
      <c r="TRQ5" s="137"/>
      <c r="TRR5" s="137"/>
      <c r="TRS5" s="137"/>
      <c r="TRT5" s="137"/>
      <c r="TRU5" s="137"/>
      <c r="TRV5" s="137"/>
      <c r="TRW5" s="137"/>
      <c r="TRX5" s="137"/>
      <c r="TRY5" s="137"/>
      <c r="TRZ5" s="137"/>
      <c r="TSA5" s="137"/>
      <c r="TSB5" s="137"/>
      <c r="TSC5" s="137"/>
      <c r="TSD5" s="137"/>
      <c r="TSE5" s="137"/>
      <c r="TSF5" s="137"/>
      <c r="TSG5" s="137"/>
      <c r="TSH5" s="137"/>
      <c r="TSI5" s="137"/>
      <c r="TSJ5" s="137"/>
      <c r="TSK5" s="137"/>
      <c r="TSL5" s="137"/>
      <c r="TSM5" s="137"/>
      <c r="TSN5" s="137"/>
      <c r="TSO5" s="137"/>
      <c r="TSP5" s="137"/>
      <c r="TSQ5" s="137"/>
      <c r="TSR5" s="137"/>
      <c r="TSS5" s="137"/>
      <c r="TST5" s="137"/>
      <c r="TSU5" s="137"/>
      <c r="TSV5" s="137"/>
      <c r="TSW5" s="137"/>
      <c r="TSX5" s="137"/>
      <c r="TSY5" s="137"/>
      <c r="TSZ5" s="137"/>
      <c r="TTA5" s="137"/>
      <c r="TTB5" s="137"/>
      <c r="TTC5" s="137"/>
      <c r="TTD5" s="137"/>
      <c r="TTE5" s="137"/>
      <c r="TTF5" s="137"/>
      <c r="TTG5" s="137"/>
      <c r="TTH5" s="137"/>
      <c r="TTI5" s="137"/>
      <c r="TTJ5" s="137"/>
      <c r="TTK5" s="137"/>
      <c r="TTL5" s="137"/>
      <c r="TTM5" s="137"/>
      <c r="TTN5" s="137"/>
      <c r="TTO5" s="137"/>
      <c r="TTP5" s="137"/>
      <c r="TTQ5" s="137"/>
      <c r="TTR5" s="137"/>
      <c r="TTS5" s="137"/>
      <c r="TTT5" s="137"/>
      <c r="TTU5" s="137"/>
      <c r="TTV5" s="137"/>
      <c r="TTW5" s="137"/>
      <c r="TTX5" s="137"/>
      <c r="TTY5" s="137"/>
      <c r="TTZ5" s="137"/>
      <c r="TUA5" s="137"/>
      <c r="TUB5" s="137"/>
      <c r="TUC5" s="137"/>
      <c r="TUD5" s="137"/>
      <c r="TUE5" s="137"/>
      <c r="TUF5" s="137"/>
      <c r="TUG5" s="137"/>
      <c r="TUH5" s="137"/>
      <c r="TUI5" s="137"/>
      <c r="TUJ5" s="137"/>
      <c r="TUK5" s="137"/>
      <c r="TUL5" s="137"/>
      <c r="TUM5" s="137"/>
      <c r="TUN5" s="137"/>
      <c r="TUO5" s="137"/>
      <c r="TUP5" s="137"/>
      <c r="TUQ5" s="137"/>
      <c r="TUR5" s="137"/>
      <c r="TUS5" s="137"/>
      <c r="TUT5" s="137"/>
      <c r="TUU5" s="137"/>
      <c r="TUV5" s="137"/>
      <c r="TUW5" s="137"/>
      <c r="TUX5" s="137"/>
      <c r="TUY5" s="137"/>
      <c r="TUZ5" s="137"/>
      <c r="TVA5" s="137"/>
      <c r="TVB5" s="137"/>
      <c r="TVC5" s="137"/>
      <c r="TVD5" s="137"/>
      <c r="TVE5" s="137"/>
      <c r="TVF5" s="137"/>
      <c r="TVG5" s="137"/>
      <c r="TVH5" s="137"/>
      <c r="TVI5" s="137"/>
      <c r="TVJ5" s="137"/>
      <c r="TVK5" s="137"/>
      <c r="TVL5" s="137"/>
      <c r="TVM5" s="137"/>
      <c r="TVN5" s="137"/>
      <c r="TVO5" s="137"/>
      <c r="TVP5" s="137"/>
      <c r="TVQ5" s="137"/>
      <c r="TVR5" s="137"/>
      <c r="TVS5" s="137"/>
      <c r="TVT5" s="137"/>
      <c r="TVU5" s="137"/>
      <c r="TVV5" s="137"/>
      <c r="TVW5" s="137"/>
      <c r="TVX5" s="137"/>
      <c r="TVY5" s="137"/>
      <c r="TVZ5" s="137"/>
      <c r="TWA5" s="137"/>
      <c r="TWB5" s="137"/>
      <c r="TWC5" s="137"/>
      <c r="TWD5" s="137"/>
      <c r="TWE5" s="137"/>
      <c r="TWF5" s="137"/>
      <c r="TWG5" s="137"/>
      <c r="TWH5" s="137"/>
      <c r="TWI5" s="137"/>
      <c r="TWJ5" s="137"/>
      <c r="TWK5" s="137"/>
      <c r="TWL5" s="137"/>
      <c r="TWM5" s="137"/>
      <c r="TWN5" s="137"/>
      <c r="TWO5" s="137"/>
      <c r="TWP5" s="137"/>
      <c r="TWQ5" s="137"/>
      <c r="TWR5" s="137"/>
      <c r="TWS5" s="137"/>
      <c r="TWT5" s="137"/>
      <c r="TWU5" s="137"/>
      <c r="TWV5" s="137"/>
      <c r="TWW5" s="137"/>
      <c r="TWX5" s="137"/>
      <c r="TWY5" s="137"/>
      <c r="TWZ5" s="137"/>
      <c r="TXA5" s="137"/>
      <c r="TXB5" s="137"/>
      <c r="TXC5" s="137"/>
      <c r="TXD5" s="137"/>
      <c r="TXE5" s="137"/>
      <c r="TXF5" s="137"/>
      <c r="TXG5" s="137"/>
      <c r="TXH5" s="137"/>
      <c r="TXI5" s="137"/>
      <c r="TXJ5" s="137"/>
      <c r="TXK5" s="137"/>
      <c r="TXL5" s="137"/>
      <c r="TXM5" s="137"/>
      <c r="TXN5" s="137"/>
      <c r="TXO5" s="137"/>
      <c r="TXP5" s="137"/>
      <c r="TXQ5" s="137"/>
      <c r="TXR5" s="137"/>
      <c r="TXS5" s="137"/>
      <c r="TXT5" s="137"/>
      <c r="TXU5" s="137"/>
      <c r="TXV5" s="137"/>
      <c r="TXW5" s="137"/>
      <c r="TXX5" s="137"/>
      <c r="TXY5" s="137"/>
      <c r="TXZ5" s="137"/>
      <c r="TYA5" s="137"/>
      <c r="TYB5" s="137"/>
      <c r="TYC5" s="137"/>
      <c r="TYD5" s="137"/>
      <c r="TYE5" s="137"/>
      <c r="TYF5" s="137"/>
      <c r="TYG5" s="137"/>
      <c r="TYH5" s="137"/>
      <c r="TYI5" s="137"/>
      <c r="TYJ5" s="137"/>
      <c r="TYK5" s="137"/>
      <c r="TYL5" s="137"/>
      <c r="TYM5" s="137"/>
      <c r="TYN5" s="137"/>
      <c r="TYO5" s="137"/>
      <c r="TYP5" s="137"/>
      <c r="TYQ5" s="137"/>
      <c r="TYR5" s="137"/>
      <c r="TYS5" s="137"/>
      <c r="TYT5" s="137"/>
      <c r="TYU5" s="137"/>
      <c r="TYV5" s="137"/>
      <c r="TYW5" s="137"/>
      <c r="TYX5" s="137"/>
      <c r="TYY5" s="137"/>
      <c r="TYZ5" s="137"/>
      <c r="TZA5" s="137"/>
      <c r="TZB5" s="137"/>
      <c r="TZC5" s="137"/>
      <c r="TZD5" s="137"/>
      <c r="TZE5" s="137"/>
      <c r="TZF5" s="137"/>
      <c r="TZG5" s="137"/>
      <c r="TZH5" s="137"/>
      <c r="TZI5" s="137"/>
      <c r="TZJ5" s="137"/>
      <c r="TZK5" s="137"/>
      <c r="TZL5" s="137"/>
      <c r="TZM5" s="137"/>
      <c r="TZN5" s="137"/>
      <c r="TZO5" s="137"/>
      <c r="TZP5" s="137"/>
      <c r="TZQ5" s="137"/>
      <c r="TZR5" s="137"/>
      <c r="TZS5" s="137"/>
      <c r="TZT5" s="137"/>
      <c r="TZU5" s="137"/>
      <c r="TZV5" s="137"/>
      <c r="TZW5" s="137"/>
      <c r="TZX5" s="137"/>
      <c r="TZY5" s="137"/>
      <c r="TZZ5" s="137"/>
      <c r="UAA5" s="137"/>
      <c r="UAB5" s="137"/>
      <c r="UAC5" s="137"/>
      <c r="UAD5" s="137"/>
      <c r="UAE5" s="137"/>
      <c r="UAF5" s="137"/>
      <c r="UAG5" s="137"/>
      <c r="UAH5" s="137"/>
      <c r="UAI5" s="137"/>
      <c r="UAJ5" s="137"/>
      <c r="UAK5" s="137"/>
      <c r="UAL5" s="137"/>
      <c r="UAM5" s="137"/>
      <c r="UAN5" s="137"/>
      <c r="UAO5" s="137"/>
      <c r="UAP5" s="137"/>
      <c r="UAQ5" s="137"/>
      <c r="UAR5" s="137"/>
      <c r="UAS5" s="137"/>
      <c r="UAT5" s="137"/>
      <c r="UAU5" s="137"/>
      <c r="UAV5" s="137"/>
      <c r="UAW5" s="137"/>
      <c r="UAX5" s="137"/>
      <c r="UAY5" s="137"/>
      <c r="UAZ5" s="137"/>
      <c r="UBA5" s="137"/>
      <c r="UBB5" s="137"/>
      <c r="UBC5" s="137"/>
      <c r="UBD5" s="137"/>
      <c r="UBE5" s="137"/>
      <c r="UBF5" s="137"/>
      <c r="UBG5" s="137"/>
      <c r="UBH5" s="137"/>
      <c r="UBI5" s="137"/>
      <c r="UBJ5" s="137"/>
      <c r="UBK5" s="137"/>
      <c r="UBL5" s="137"/>
      <c r="UBM5" s="137"/>
      <c r="UBN5" s="137"/>
      <c r="UBO5" s="137"/>
      <c r="UBP5" s="137"/>
      <c r="UBQ5" s="137"/>
      <c r="UBR5" s="137"/>
      <c r="UBS5" s="137"/>
      <c r="UBT5" s="137"/>
      <c r="UBU5" s="137"/>
      <c r="UBV5" s="137"/>
      <c r="UBW5" s="137"/>
      <c r="UBX5" s="137"/>
      <c r="UBY5" s="137"/>
      <c r="UBZ5" s="137"/>
      <c r="UCA5" s="137"/>
      <c r="UCB5" s="137"/>
      <c r="UCC5" s="137"/>
      <c r="UCD5" s="137"/>
      <c r="UCE5" s="137"/>
      <c r="UCF5" s="137"/>
      <c r="UCG5" s="137"/>
      <c r="UCH5" s="137"/>
      <c r="UCI5" s="137"/>
      <c r="UCJ5" s="137"/>
      <c r="UCK5" s="137"/>
      <c r="UCL5" s="137"/>
      <c r="UCM5" s="137"/>
      <c r="UCN5" s="137"/>
      <c r="UCO5" s="137"/>
      <c r="UCP5" s="137"/>
      <c r="UCQ5" s="137"/>
      <c r="UCR5" s="137"/>
      <c r="UCS5" s="137"/>
      <c r="UCT5" s="137"/>
      <c r="UCU5" s="137"/>
      <c r="UCV5" s="137"/>
      <c r="UCW5" s="137"/>
      <c r="UCX5" s="137"/>
      <c r="UCY5" s="137"/>
      <c r="UCZ5" s="137"/>
      <c r="UDA5" s="137"/>
      <c r="UDB5" s="137"/>
      <c r="UDC5" s="137"/>
      <c r="UDD5" s="137"/>
      <c r="UDE5" s="137"/>
      <c r="UDF5" s="137"/>
      <c r="UDG5" s="137"/>
      <c r="UDH5" s="137"/>
      <c r="UDI5" s="137"/>
      <c r="UDJ5" s="137"/>
      <c r="UDK5" s="137"/>
      <c r="UDL5" s="137"/>
      <c r="UDM5" s="137"/>
      <c r="UDN5" s="137"/>
      <c r="UDO5" s="137"/>
      <c r="UDP5" s="137"/>
      <c r="UDQ5" s="137"/>
      <c r="UDR5" s="137"/>
      <c r="UDS5" s="137"/>
      <c r="UDT5" s="137"/>
      <c r="UDU5" s="137"/>
      <c r="UDV5" s="137"/>
      <c r="UDW5" s="137"/>
      <c r="UDX5" s="137"/>
      <c r="UDY5" s="137"/>
      <c r="UDZ5" s="137"/>
      <c r="UEA5" s="137"/>
      <c r="UEB5" s="137"/>
      <c r="UEC5" s="137"/>
      <c r="UED5" s="137"/>
      <c r="UEE5" s="137"/>
      <c r="UEF5" s="137"/>
      <c r="UEG5" s="137"/>
      <c r="UEH5" s="137"/>
      <c r="UEI5" s="137"/>
      <c r="UEJ5" s="137"/>
      <c r="UEK5" s="137"/>
      <c r="UEL5" s="137"/>
      <c r="UEM5" s="137"/>
      <c r="UEN5" s="137"/>
      <c r="UEO5" s="137"/>
      <c r="UEP5" s="137"/>
      <c r="UEQ5" s="137"/>
      <c r="UER5" s="137"/>
      <c r="UES5" s="137"/>
      <c r="UET5" s="137"/>
      <c r="UEU5" s="137"/>
      <c r="UEV5" s="137"/>
      <c r="UEW5" s="137"/>
      <c r="UEX5" s="137"/>
      <c r="UEY5" s="137"/>
      <c r="UEZ5" s="137"/>
      <c r="UFA5" s="137"/>
      <c r="UFB5" s="137"/>
      <c r="UFC5" s="137"/>
      <c r="UFD5" s="137"/>
      <c r="UFE5" s="137"/>
      <c r="UFF5" s="137"/>
      <c r="UFG5" s="137"/>
      <c r="UFH5" s="137"/>
      <c r="UFI5" s="137"/>
      <c r="UFJ5" s="137"/>
      <c r="UFK5" s="137"/>
      <c r="UFL5" s="137"/>
      <c r="UFM5" s="137"/>
      <c r="UFN5" s="137"/>
      <c r="UFO5" s="137"/>
      <c r="UFP5" s="137"/>
      <c r="UFQ5" s="137"/>
      <c r="UFR5" s="137"/>
      <c r="UFS5" s="137"/>
      <c r="UFT5" s="137"/>
      <c r="UFU5" s="137"/>
      <c r="UFV5" s="137"/>
      <c r="UFW5" s="137"/>
      <c r="UFX5" s="137"/>
      <c r="UFY5" s="137"/>
      <c r="UFZ5" s="137"/>
      <c r="UGA5" s="137"/>
      <c r="UGB5" s="137"/>
      <c r="UGC5" s="137"/>
      <c r="UGD5" s="137"/>
      <c r="UGE5" s="137"/>
      <c r="UGF5" s="137"/>
      <c r="UGG5" s="137"/>
      <c r="UGH5" s="137"/>
      <c r="UGI5" s="137"/>
      <c r="UGJ5" s="137"/>
      <c r="UGK5" s="137"/>
      <c r="UGL5" s="137"/>
      <c r="UGM5" s="137"/>
      <c r="UGN5" s="137"/>
      <c r="UGO5" s="137"/>
      <c r="UGP5" s="137"/>
      <c r="UGQ5" s="137"/>
      <c r="UGR5" s="137"/>
      <c r="UGS5" s="137"/>
      <c r="UGT5" s="137"/>
      <c r="UGU5" s="137"/>
      <c r="UGV5" s="137"/>
      <c r="UGW5" s="137"/>
      <c r="UGX5" s="137"/>
      <c r="UGY5" s="137"/>
      <c r="UGZ5" s="137"/>
      <c r="UHA5" s="137"/>
      <c r="UHB5" s="137"/>
      <c r="UHC5" s="137"/>
      <c r="UHD5" s="137"/>
      <c r="UHE5" s="137"/>
      <c r="UHF5" s="137"/>
      <c r="UHG5" s="137"/>
      <c r="UHH5" s="137"/>
      <c r="UHI5" s="137"/>
      <c r="UHJ5" s="137"/>
      <c r="UHK5" s="137"/>
      <c r="UHL5" s="137"/>
      <c r="UHM5" s="137"/>
      <c r="UHN5" s="137"/>
      <c r="UHO5" s="137"/>
      <c r="UHP5" s="137"/>
      <c r="UHQ5" s="137"/>
      <c r="UHR5" s="137"/>
      <c r="UHS5" s="137"/>
      <c r="UHT5" s="137"/>
      <c r="UHU5" s="137"/>
      <c r="UHV5" s="137"/>
      <c r="UHW5" s="137"/>
      <c r="UHX5" s="137"/>
      <c r="UHY5" s="137"/>
      <c r="UHZ5" s="137"/>
      <c r="UIA5" s="137"/>
      <c r="UIB5" s="137"/>
      <c r="UIC5" s="137"/>
      <c r="UID5" s="137"/>
      <c r="UIE5" s="137"/>
      <c r="UIF5" s="137"/>
      <c r="UIG5" s="137"/>
      <c r="UIH5" s="137"/>
      <c r="UII5" s="137"/>
      <c r="UIJ5" s="137"/>
      <c r="UIK5" s="137"/>
      <c r="UIL5" s="137"/>
      <c r="UIM5" s="137"/>
      <c r="UIN5" s="137"/>
      <c r="UIO5" s="137"/>
      <c r="UIP5" s="137"/>
      <c r="UIQ5" s="137"/>
      <c r="UIR5" s="137"/>
      <c r="UIS5" s="137"/>
      <c r="UIT5" s="137"/>
      <c r="UIU5" s="137"/>
      <c r="UIV5" s="137"/>
      <c r="UIW5" s="137"/>
      <c r="UIX5" s="137"/>
      <c r="UIY5" s="137"/>
      <c r="UIZ5" s="137"/>
      <c r="UJA5" s="137"/>
      <c r="UJB5" s="137"/>
      <c r="UJC5" s="137"/>
      <c r="UJD5" s="137"/>
      <c r="UJE5" s="137"/>
      <c r="UJF5" s="137"/>
      <c r="UJG5" s="137"/>
      <c r="UJH5" s="137"/>
      <c r="UJI5" s="137"/>
      <c r="UJJ5" s="137"/>
      <c r="UJK5" s="137"/>
      <c r="UJL5" s="137"/>
      <c r="UJM5" s="137"/>
      <c r="UJN5" s="137"/>
      <c r="UJO5" s="137"/>
      <c r="UJP5" s="137"/>
      <c r="UJQ5" s="137"/>
      <c r="UJR5" s="137"/>
      <c r="UJS5" s="137"/>
      <c r="UJT5" s="137"/>
      <c r="UJU5" s="137"/>
      <c r="UJV5" s="137"/>
      <c r="UJW5" s="137"/>
      <c r="UJX5" s="137"/>
      <c r="UJY5" s="137"/>
      <c r="UJZ5" s="137"/>
      <c r="UKA5" s="137"/>
      <c r="UKB5" s="137"/>
      <c r="UKC5" s="137"/>
      <c r="UKD5" s="137"/>
      <c r="UKE5" s="137"/>
      <c r="UKF5" s="137"/>
      <c r="UKG5" s="137"/>
      <c r="UKH5" s="137"/>
      <c r="UKI5" s="137"/>
      <c r="UKJ5" s="137"/>
      <c r="UKK5" s="137"/>
      <c r="UKL5" s="137"/>
      <c r="UKM5" s="137"/>
      <c r="UKN5" s="137"/>
      <c r="UKO5" s="137"/>
      <c r="UKP5" s="137"/>
      <c r="UKQ5" s="137"/>
      <c r="UKR5" s="137"/>
      <c r="UKS5" s="137"/>
      <c r="UKT5" s="137"/>
      <c r="UKU5" s="137"/>
      <c r="UKV5" s="137"/>
      <c r="UKW5" s="137"/>
      <c r="UKX5" s="137"/>
      <c r="UKY5" s="137"/>
      <c r="UKZ5" s="137"/>
      <c r="ULA5" s="137"/>
      <c r="ULB5" s="137"/>
      <c r="ULC5" s="137"/>
      <c r="ULD5" s="137"/>
      <c r="ULE5" s="137"/>
      <c r="ULF5" s="137"/>
      <c r="ULG5" s="137"/>
      <c r="ULH5" s="137"/>
      <c r="ULI5" s="137"/>
      <c r="ULJ5" s="137"/>
      <c r="ULK5" s="137"/>
      <c r="ULL5" s="137"/>
      <c r="ULM5" s="137"/>
      <c r="ULN5" s="137"/>
      <c r="ULO5" s="137"/>
      <c r="ULP5" s="137"/>
      <c r="ULQ5" s="137"/>
      <c r="ULR5" s="137"/>
      <c r="ULS5" s="137"/>
      <c r="ULT5" s="137"/>
      <c r="ULU5" s="137"/>
      <c r="ULV5" s="137"/>
      <c r="ULW5" s="137"/>
      <c r="ULX5" s="137"/>
      <c r="ULY5" s="137"/>
      <c r="ULZ5" s="137"/>
      <c r="UMA5" s="137"/>
      <c r="UMB5" s="137"/>
      <c r="UMC5" s="137"/>
      <c r="UMD5" s="137"/>
      <c r="UME5" s="137"/>
      <c r="UMF5" s="137"/>
      <c r="UMG5" s="137"/>
      <c r="UMH5" s="137"/>
      <c r="UMI5" s="137"/>
      <c r="UMJ5" s="137"/>
      <c r="UMK5" s="137"/>
      <c r="UML5" s="137"/>
      <c r="UMM5" s="137"/>
      <c r="UMN5" s="137"/>
      <c r="UMO5" s="137"/>
      <c r="UMP5" s="137"/>
      <c r="UMQ5" s="137"/>
      <c r="UMR5" s="137"/>
      <c r="UMS5" s="137"/>
      <c r="UMT5" s="137"/>
      <c r="UMU5" s="137"/>
      <c r="UMV5" s="137"/>
      <c r="UMW5" s="137"/>
      <c r="UMX5" s="137"/>
      <c r="UMY5" s="137"/>
      <c r="UMZ5" s="137"/>
      <c r="UNA5" s="137"/>
      <c r="UNB5" s="137"/>
      <c r="UNC5" s="137"/>
      <c r="UND5" s="137"/>
      <c r="UNE5" s="137"/>
      <c r="UNF5" s="137"/>
      <c r="UNG5" s="137"/>
      <c r="UNH5" s="137"/>
      <c r="UNI5" s="137"/>
      <c r="UNJ5" s="137"/>
      <c r="UNK5" s="137"/>
      <c r="UNL5" s="137"/>
      <c r="UNM5" s="137"/>
      <c r="UNN5" s="137"/>
      <c r="UNO5" s="137"/>
      <c r="UNP5" s="137"/>
      <c r="UNQ5" s="137"/>
      <c r="UNR5" s="137"/>
      <c r="UNS5" s="137"/>
      <c r="UNT5" s="137"/>
      <c r="UNU5" s="137"/>
      <c r="UNV5" s="137"/>
      <c r="UNW5" s="137"/>
      <c r="UNX5" s="137"/>
      <c r="UNY5" s="137"/>
      <c r="UNZ5" s="137"/>
      <c r="UOA5" s="137"/>
      <c r="UOB5" s="137"/>
      <c r="UOC5" s="137"/>
      <c r="UOD5" s="137"/>
      <c r="UOE5" s="137"/>
      <c r="UOF5" s="137"/>
      <c r="UOG5" s="137"/>
      <c r="UOH5" s="137"/>
      <c r="UOI5" s="137"/>
      <c r="UOJ5" s="137"/>
      <c r="UOK5" s="137"/>
      <c r="UOL5" s="137"/>
      <c r="UOM5" s="137"/>
      <c r="UON5" s="137"/>
      <c r="UOO5" s="137"/>
      <c r="UOP5" s="137"/>
      <c r="UOQ5" s="137"/>
      <c r="UOR5" s="137"/>
      <c r="UOS5" s="137"/>
      <c r="UOT5" s="137"/>
      <c r="UOU5" s="137"/>
      <c r="UOV5" s="137"/>
      <c r="UOW5" s="137"/>
      <c r="UOX5" s="137"/>
      <c r="UOY5" s="137"/>
      <c r="UOZ5" s="137"/>
      <c r="UPA5" s="137"/>
      <c r="UPB5" s="137"/>
      <c r="UPC5" s="137"/>
      <c r="UPD5" s="137"/>
      <c r="UPE5" s="137"/>
      <c r="UPF5" s="137"/>
      <c r="UPG5" s="137"/>
      <c r="UPH5" s="137"/>
      <c r="UPI5" s="137"/>
      <c r="UPJ5" s="137"/>
      <c r="UPK5" s="137"/>
      <c r="UPL5" s="137"/>
      <c r="UPM5" s="137"/>
      <c r="UPN5" s="137"/>
      <c r="UPO5" s="137"/>
      <c r="UPP5" s="137"/>
      <c r="UPQ5" s="137"/>
      <c r="UPR5" s="137"/>
      <c r="UPS5" s="137"/>
      <c r="UPT5" s="137"/>
      <c r="UPU5" s="137"/>
      <c r="UPV5" s="137"/>
      <c r="UPW5" s="137"/>
      <c r="UPX5" s="137"/>
      <c r="UPY5" s="137"/>
      <c r="UPZ5" s="137"/>
      <c r="UQA5" s="137"/>
      <c r="UQB5" s="137"/>
      <c r="UQC5" s="137"/>
      <c r="UQD5" s="137"/>
      <c r="UQE5" s="137"/>
      <c r="UQF5" s="137"/>
      <c r="UQG5" s="137"/>
      <c r="UQH5" s="137"/>
      <c r="UQI5" s="137"/>
      <c r="UQJ5" s="137"/>
      <c r="UQK5" s="137"/>
      <c r="UQL5" s="137"/>
      <c r="UQM5" s="137"/>
      <c r="UQN5" s="137"/>
      <c r="UQO5" s="137"/>
      <c r="UQP5" s="137"/>
      <c r="UQQ5" s="137"/>
      <c r="UQR5" s="137"/>
      <c r="UQS5" s="137"/>
      <c r="UQT5" s="137"/>
      <c r="UQU5" s="137"/>
      <c r="UQV5" s="137"/>
      <c r="UQW5" s="137"/>
      <c r="UQX5" s="137"/>
      <c r="UQY5" s="137"/>
      <c r="UQZ5" s="137"/>
      <c r="URA5" s="137"/>
      <c r="URB5" s="137"/>
      <c r="URC5" s="137"/>
      <c r="URD5" s="137"/>
      <c r="URE5" s="137"/>
      <c r="URF5" s="137"/>
      <c r="URG5" s="137"/>
      <c r="URH5" s="137"/>
      <c r="URI5" s="137"/>
      <c r="URJ5" s="137"/>
      <c r="URK5" s="137"/>
      <c r="URL5" s="137"/>
      <c r="URM5" s="137"/>
      <c r="URN5" s="137"/>
      <c r="URO5" s="137"/>
      <c r="URP5" s="137"/>
      <c r="URQ5" s="137"/>
      <c r="URR5" s="137"/>
      <c r="URS5" s="137"/>
      <c r="URT5" s="137"/>
      <c r="URU5" s="137"/>
      <c r="URV5" s="137"/>
      <c r="URW5" s="137"/>
      <c r="URX5" s="137"/>
      <c r="URY5" s="137"/>
      <c r="URZ5" s="137"/>
      <c r="USA5" s="137"/>
      <c r="USB5" s="137"/>
      <c r="USC5" s="137"/>
      <c r="USD5" s="137"/>
      <c r="USE5" s="137"/>
      <c r="USF5" s="137"/>
      <c r="USG5" s="137"/>
      <c r="USH5" s="137"/>
      <c r="USI5" s="137"/>
      <c r="USJ5" s="137"/>
      <c r="USK5" s="137"/>
      <c r="USL5" s="137"/>
      <c r="USM5" s="137"/>
      <c r="USN5" s="137"/>
      <c r="USO5" s="137"/>
      <c r="USP5" s="137"/>
      <c r="USQ5" s="137"/>
      <c r="USR5" s="137"/>
      <c r="USS5" s="137"/>
      <c r="UST5" s="137"/>
      <c r="USU5" s="137"/>
      <c r="USV5" s="137"/>
      <c r="USW5" s="137"/>
      <c r="USX5" s="137"/>
      <c r="USY5" s="137"/>
      <c r="USZ5" s="137"/>
      <c r="UTA5" s="137"/>
      <c r="UTB5" s="137"/>
      <c r="UTC5" s="137"/>
      <c r="UTD5" s="137"/>
      <c r="UTE5" s="137"/>
      <c r="UTF5" s="137"/>
      <c r="UTG5" s="137"/>
      <c r="UTH5" s="137"/>
      <c r="UTI5" s="137"/>
      <c r="UTJ5" s="137"/>
      <c r="UTK5" s="137"/>
      <c r="UTL5" s="137"/>
      <c r="UTM5" s="137"/>
      <c r="UTN5" s="137"/>
      <c r="UTO5" s="137"/>
      <c r="UTP5" s="137"/>
      <c r="UTQ5" s="137"/>
      <c r="UTR5" s="137"/>
      <c r="UTS5" s="137"/>
      <c r="UTT5" s="137"/>
      <c r="UTU5" s="137"/>
      <c r="UTV5" s="137"/>
      <c r="UTW5" s="137"/>
      <c r="UTX5" s="137"/>
      <c r="UTY5" s="137"/>
      <c r="UTZ5" s="137"/>
      <c r="UUA5" s="137"/>
      <c r="UUB5" s="137"/>
      <c r="UUC5" s="137"/>
      <c r="UUD5" s="137"/>
      <c r="UUE5" s="137"/>
      <c r="UUF5" s="137"/>
      <c r="UUG5" s="137"/>
      <c r="UUH5" s="137"/>
      <c r="UUI5" s="137"/>
      <c r="UUJ5" s="137"/>
      <c r="UUK5" s="137"/>
      <c r="UUL5" s="137"/>
      <c r="UUM5" s="137"/>
      <c r="UUN5" s="137"/>
      <c r="UUO5" s="137"/>
      <c r="UUP5" s="137"/>
      <c r="UUQ5" s="137"/>
      <c r="UUR5" s="137"/>
      <c r="UUS5" s="137"/>
      <c r="UUT5" s="137"/>
      <c r="UUU5" s="137"/>
      <c r="UUV5" s="137"/>
      <c r="UUW5" s="137"/>
      <c r="UUX5" s="137"/>
      <c r="UUY5" s="137"/>
      <c r="UUZ5" s="137"/>
      <c r="UVA5" s="137"/>
      <c r="UVB5" s="137"/>
      <c r="UVC5" s="137"/>
      <c r="UVD5" s="137"/>
      <c r="UVE5" s="137"/>
      <c r="UVF5" s="137"/>
      <c r="UVG5" s="137"/>
      <c r="UVH5" s="137"/>
      <c r="UVI5" s="137"/>
      <c r="UVJ5" s="137"/>
      <c r="UVK5" s="137"/>
      <c r="UVL5" s="137"/>
      <c r="UVM5" s="137"/>
      <c r="UVN5" s="137"/>
      <c r="UVO5" s="137"/>
      <c r="UVP5" s="137"/>
      <c r="UVQ5" s="137"/>
      <c r="UVR5" s="137"/>
      <c r="UVS5" s="137"/>
      <c r="UVT5" s="137"/>
      <c r="UVU5" s="137"/>
      <c r="UVV5" s="137"/>
      <c r="UVW5" s="137"/>
      <c r="UVX5" s="137"/>
      <c r="UVY5" s="137"/>
      <c r="UVZ5" s="137"/>
      <c r="UWA5" s="137"/>
      <c r="UWB5" s="137"/>
      <c r="UWC5" s="137"/>
      <c r="UWD5" s="137"/>
      <c r="UWE5" s="137"/>
      <c r="UWF5" s="137"/>
      <c r="UWG5" s="137"/>
      <c r="UWH5" s="137"/>
      <c r="UWI5" s="137"/>
      <c r="UWJ5" s="137"/>
      <c r="UWK5" s="137"/>
      <c r="UWL5" s="137"/>
      <c r="UWM5" s="137"/>
      <c r="UWN5" s="137"/>
      <c r="UWO5" s="137"/>
      <c r="UWP5" s="137"/>
      <c r="UWQ5" s="137"/>
      <c r="UWR5" s="137"/>
      <c r="UWS5" s="137"/>
      <c r="UWT5" s="137"/>
      <c r="UWU5" s="137"/>
      <c r="UWV5" s="137"/>
      <c r="UWW5" s="137"/>
      <c r="UWX5" s="137"/>
      <c r="UWY5" s="137"/>
      <c r="UWZ5" s="137"/>
      <c r="UXA5" s="137"/>
      <c r="UXB5" s="137"/>
      <c r="UXC5" s="137"/>
      <c r="UXD5" s="137"/>
      <c r="UXE5" s="137"/>
      <c r="UXF5" s="137"/>
      <c r="UXG5" s="137"/>
      <c r="UXH5" s="137"/>
      <c r="UXI5" s="137"/>
      <c r="UXJ5" s="137"/>
      <c r="UXK5" s="137"/>
      <c r="UXL5" s="137"/>
      <c r="UXM5" s="137"/>
      <c r="UXN5" s="137"/>
      <c r="UXO5" s="137"/>
      <c r="UXP5" s="137"/>
      <c r="UXQ5" s="137"/>
      <c r="UXR5" s="137"/>
      <c r="UXS5" s="137"/>
      <c r="UXT5" s="137"/>
      <c r="UXU5" s="137"/>
      <c r="UXV5" s="137"/>
      <c r="UXW5" s="137"/>
      <c r="UXX5" s="137"/>
      <c r="UXY5" s="137"/>
      <c r="UXZ5" s="137"/>
      <c r="UYA5" s="137"/>
      <c r="UYB5" s="137"/>
      <c r="UYC5" s="137"/>
      <c r="UYD5" s="137"/>
      <c r="UYE5" s="137"/>
      <c r="UYF5" s="137"/>
      <c r="UYG5" s="137"/>
      <c r="UYH5" s="137"/>
      <c r="UYI5" s="137"/>
      <c r="UYJ5" s="137"/>
      <c r="UYK5" s="137"/>
      <c r="UYL5" s="137"/>
      <c r="UYM5" s="137"/>
      <c r="UYN5" s="137"/>
      <c r="UYO5" s="137"/>
      <c r="UYP5" s="137"/>
      <c r="UYQ5" s="137"/>
      <c r="UYR5" s="137"/>
      <c r="UYS5" s="137"/>
      <c r="UYT5" s="137"/>
      <c r="UYU5" s="137"/>
      <c r="UYV5" s="137"/>
      <c r="UYW5" s="137"/>
      <c r="UYX5" s="137"/>
      <c r="UYY5" s="137"/>
      <c r="UYZ5" s="137"/>
      <c r="UZA5" s="137"/>
      <c r="UZB5" s="137"/>
      <c r="UZC5" s="137"/>
      <c r="UZD5" s="137"/>
      <c r="UZE5" s="137"/>
      <c r="UZF5" s="137"/>
      <c r="UZG5" s="137"/>
      <c r="UZH5" s="137"/>
      <c r="UZI5" s="137"/>
      <c r="UZJ5" s="137"/>
      <c r="UZK5" s="137"/>
      <c r="UZL5" s="137"/>
      <c r="UZM5" s="137"/>
      <c r="UZN5" s="137"/>
      <c r="UZO5" s="137"/>
      <c r="UZP5" s="137"/>
      <c r="UZQ5" s="137"/>
      <c r="UZR5" s="137"/>
      <c r="UZS5" s="137"/>
      <c r="UZT5" s="137"/>
      <c r="UZU5" s="137"/>
      <c r="UZV5" s="137"/>
      <c r="UZW5" s="137"/>
      <c r="UZX5" s="137"/>
      <c r="UZY5" s="137"/>
      <c r="UZZ5" s="137"/>
      <c r="VAA5" s="137"/>
      <c r="VAB5" s="137"/>
      <c r="VAC5" s="137"/>
      <c r="VAD5" s="137"/>
      <c r="VAE5" s="137"/>
      <c r="VAF5" s="137"/>
      <c r="VAG5" s="137"/>
      <c r="VAH5" s="137"/>
      <c r="VAI5" s="137"/>
      <c r="VAJ5" s="137"/>
      <c r="VAK5" s="137"/>
      <c r="VAL5" s="137"/>
      <c r="VAM5" s="137"/>
      <c r="VAN5" s="137"/>
      <c r="VAO5" s="137"/>
      <c r="VAP5" s="137"/>
      <c r="VAQ5" s="137"/>
      <c r="VAR5" s="137"/>
      <c r="VAS5" s="137"/>
      <c r="VAT5" s="137"/>
      <c r="VAU5" s="137"/>
      <c r="VAV5" s="137"/>
      <c r="VAW5" s="137"/>
      <c r="VAX5" s="137"/>
      <c r="VAY5" s="137"/>
      <c r="VAZ5" s="137"/>
      <c r="VBA5" s="137"/>
      <c r="VBB5" s="137"/>
      <c r="VBC5" s="137"/>
      <c r="VBD5" s="137"/>
      <c r="VBE5" s="137"/>
      <c r="VBF5" s="137"/>
      <c r="VBG5" s="137"/>
      <c r="VBH5" s="137"/>
      <c r="VBI5" s="137"/>
      <c r="VBJ5" s="137"/>
      <c r="VBK5" s="137"/>
      <c r="VBL5" s="137"/>
      <c r="VBM5" s="137"/>
      <c r="VBN5" s="137"/>
      <c r="VBO5" s="137"/>
      <c r="VBP5" s="137"/>
      <c r="VBQ5" s="137"/>
      <c r="VBR5" s="137"/>
      <c r="VBS5" s="137"/>
      <c r="VBT5" s="137"/>
      <c r="VBU5" s="137"/>
      <c r="VBV5" s="137"/>
      <c r="VBW5" s="137"/>
      <c r="VBX5" s="137"/>
      <c r="VBY5" s="137"/>
      <c r="VBZ5" s="137"/>
      <c r="VCA5" s="137"/>
      <c r="VCB5" s="137"/>
      <c r="VCC5" s="137"/>
      <c r="VCD5" s="137"/>
      <c r="VCE5" s="137"/>
      <c r="VCF5" s="137"/>
      <c r="VCG5" s="137"/>
      <c r="VCH5" s="137"/>
      <c r="VCI5" s="137"/>
      <c r="VCJ5" s="137"/>
      <c r="VCK5" s="137"/>
      <c r="VCL5" s="137"/>
      <c r="VCM5" s="137"/>
      <c r="VCN5" s="137"/>
      <c r="VCO5" s="137"/>
      <c r="VCP5" s="137"/>
      <c r="VCQ5" s="137"/>
      <c r="VCR5" s="137"/>
      <c r="VCS5" s="137"/>
      <c r="VCT5" s="137"/>
      <c r="VCU5" s="137"/>
      <c r="VCV5" s="137"/>
      <c r="VCW5" s="137"/>
      <c r="VCX5" s="137"/>
      <c r="VCY5" s="137"/>
      <c r="VCZ5" s="137"/>
      <c r="VDA5" s="137"/>
      <c r="VDB5" s="137"/>
      <c r="VDC5" s="137"/>
      <c r="VDD5" s="137"/>
      <c r="VDE5" s="137"/>
      <c r="VDF5" s="137"/>
      <c r="VDG5" s="137"/>
      <c r="VDH5" s="137"/>
      <c r="VDI5" s="137"/>
      <c r="VDJ5" s="137"/>
      <c r="VDK5" s="137"/>
      <c r="VDL5" s="137"/>
      <c r="VDM5" s="137"/>
      <c r="VDN5" s="137"/>
      <c r="VDO5" s="137"/>
      <c r="VDP5" s="137"/>
      <c r="VDQ5" s="137"/>
      <c r="VDR5" s="137"/>
      <c r="VDS5" s="137"/>
      <c r="VDT5" s="137"/>
      <c r="VDU5" s="137"/>
      <c r="VDV5" s="137"/>
      <c r="VDW5" s="137"/>
      <c r="VDX5" s="137"/>
      <c r="VDY5" s="137"/>
      <c r="VDZ5" s="137"/>
      <c r="VEA5" s="137"/>
      <c r="VEB5" s="137"/>
      <c r="VEC5" s="137"/>
      <c r="VED5" s="137"/>
      <c r="VEE5" s="137"/>
      <c r="VEF5" s="137"/>
      <c r="VEG5" s="137"/>
      <c r="VEH5" s="137"/>
      <c r="VEI5" s="137"/>
      <c r="VEJ5" s="137"/>
      <c r="VEK5" s="137"/>
      <c r="VEL5" s="137"/>
      <c r="VEM5" s="137"/>
      <c r="VEN5" s="137"/>
      <c r="VEO5" s="137"/>
      <c r="VEP5" s="137"/>
      <c r="VEQ5" s="137"/>
      <c r="VER5" s="137"/>
      <c r="VES5" s="137"/>
      <c r="VET5" s="137"/>
      <c r="VEU5" s="137"/>
      <c r="VEV5" s="137"/>
      <c r="VEW5" s="137"/>
      <c r="VEX5" s="137"/>
      <c r="VEY5" s="137"/>
      <c r="VEZ5" s="137"/>
      <c r="VFA5" s="137"/>
      <c r="VFB5" s="137"/>
      <c r="VFC5" s="137"/>
      <c r="VFD5" s="137"/>
      <c r="VFE5" s="137"/>
      <c r="VFF5" s="137"/>
      <c r="VFG5" s="137"/>
      <c r="VFH5" s="137"/>
      <c r="VFI5" s="137"/>
      <c r="VFJ5" s="137"/>
      <c r="VFK5" s="137"/>
      <c r="VFL5" s="137"/>
      <c r="VFM5" s="137"/>
      <c r="VFN5" s="137"/>
      <c r="VFO5" s="137"/>
      <c r="VFP5" s="137"/>
      <c r="VFQ5" s="137"/>
      <c r="VFR5" s="137"/>
      <c r="VFS5" s="137"/>
      <c r="VFT5" s="137"/>
      <c r="VFU5" s="137"/>
      <c r="VFV5" s="137"/>
      <c r="VFW5" s="137"/>
      <c r="VFX5" s="137"/>
      <c r="VFY5" s="137"/>
      <c r="VFZ5" s="137"/>
      <c r="VGA5" s="137"/>
      <c r="VGB5" s="137"/>
      <c r="VGC5" s="137"/>
      <c r="VGD5" s="137"/>
      <c r="VGE5" s="137"/>
      <c r="VGF5" s="137"/>
      <c r="VGG5" s="137"/>
      <c r="VGH5" s="137"/>
      <c r="VGI5" s="137"/>
      <c r="VGJ5" s="137"/>
      <c r="VGK5" s="137"/>
      <c r="VGL5" s="137"/>
      <c r="VGM5" s="137"/>
      <c r="VGN5" s="137"/>
      <c r="VGO5" s="137"/>
      <c r="VGP5" s="137"/>
      <c r="VGQ5" s="137"/>
      <c r="VGR5" s="137"/>
      <c r="VGS5" s="137"/>
      <c r="VGT5" s="137"/>
      <c r="VGU5" s="137"/>
      <c r="VGV5" s="137"/>
      <c r="VGW5" s="137"/>
      <c r="VGX5" s="137"/>
      <c r="VGY5" s="137"/>
      <c r="VGZ5" s="137"/>
      <c r="VHA5" s="137"/>
      <c r="VHB5" s="137"/>
      <c r="VHC5" s="137"/>
      <c r="VHD5" s="137"/>
      <c r="VHE5" s="137"/>
      <c r="VHF5" s="137"/>
      <c r="VHG5" s="137"/>
      <c r="VHH5" s="137"/>
      <c r="VHI5" s="137"/>
      <c r="VHJ5" s="137"/>
      <c r="VHK5" s="137"/>
      <c r="VHL5" s="137"/>
      <c r="VHM5" s="137"/>
      <c r="VHN5" s="137"/>
      <c r="VHO5" s="137"/>
      <c r="VHP5" s="137"/>
      <c r="VHQ5" s="137"/>
      <c r="VHR5" s="137"/>
      <c r="VHS5" s="137"/>
      <c r="VHT5" s="137"/>
      <c r="VHU5" s="137"/>
      <c r="VHV5" s="137"/>
      <c r="VHW5" s="137"/>
      <c r="VHX5" s="137"/>
      <c r="VHY5" s="137"/>
      <c r="VHZ5" s="137"/>
      <c r="VIA5" s="137"/>
      <c r="VIB5" s="137"/>
      <c r="VIC5" s="137"/>
      <c r="VID5" s="137"/>
      <c r="VIE5" s="137"/>
      <c r="VIF5" s="137"/>
      <c r="VIG5" s="137"/>
      <c r="VIH5" s="137"/>
      <c r="VII5" s="137"/>
      <c r="VIJ5" s="137"/>
      <c r="VIK5" s="137"/>
      <c r="VIL5" s="137"/>
      <c r="VIM5" s="137"/>
      <c r="VIN5" s="137"/>
      <c r="VIO5" s="137"/>
      <c r="VIP5" s="137"/>
      <c r="VIQ5" s="137"/>
      <c r="VIR5" s="137"/>
      <c r="VIS5" s="137"/>
      <c r="VIT5" s="137"/>
      <c r="VIU5" s="137"/>
      <c r="VIV5" s="137"/>
      <c r="VIW5" s="137"/>
      <c r="VIX5" s="137"/>
      <c r="VIY5" s="137"/>
      <c r="VIZ5" s="137"/>
      <c r="VJA5" s="137"/>
      <c r="VJB5" s="137"/>
      <c r="VJC5" s="137"/>
      <c r="VJD5" s="137"/>
      <c r="VJE5" s="137"/>
      <c r="VJF5" s="137"/>
      <c r="VJG5" s="137"/>
      <c r="VJH5" s="137"/>
      <c r="VJI5" s="137"/>
      <c r="VJJ5" s="137"/>
      <c r="VJK5" s="137"/>
      <c r="VJL5" s="137"/>
      <c r="VJM5" s="137"/>
      <c r="VJN5" s="137"/>
      <c r="VJO5" s="137"/>
      <c r="VJP5" s="137"/>
      <c r="VJQ5" s="137"/>
      <c r="VJR5" s="137"/>
      <c r="VJS5" s="137"/>
      <c r="VJT5" s="137"/>
      <c r="VJU5" s="137"/>
      <c r="VJV5" s="137"/>
      <c r="VJW5" s="137"/>
      <c r="VJX5" s="137"/>
      <c r="VJY5" s="137"/>
      <c r="VJZ5" s="137"/>
      <c r="VKA5" s="137"/>
      <c r="VKB5" s="137"/>
      <c r="VKC5" s="137"/>
      <c r="VKD5" s="137"/>
      <c r="VKE5" s="137"/>
      <c r="VKF5" s="137"/>
      <c r="VKG5" s="137"/>
      <c r="VKH5" s="137"/>
      <c r="VKI5" s="137"/>
      <c r="VKJ5" s="137"/>
      <c r="VKK5" s="137"/>
      <c r="VKL5" s="137"/>
      <c r="VKM5" s="137"/>
      <c r="VKN5" s="137"/>
      <c r="VKO5" s="137"/>
      <c r="VKP5" s="137"/>
      <c r="VKQ5" s="137"/>
      <c r="VKR5" s="137"/>
      <c r="VKS5" s="137"/>
      <c r="VKT5" s="137"/>
      <c r="VKU5" s="137"/>
      <c r="VKV5" s="137"/>
      <c r="VKW5" s="137"/>
      <c r="VKX5" s="137"/>
      <c r="VKY5" s="137"/>
      <c r="VKZ5" s="137"/>
      <c r="VLA5" s="137"/>
      <c r="VLB5" s="137"/>
      <c r="VLC5" s="137"/>
      <c r="VLD5" s="137"/>
      <c r="VLE5" s="137"/>
      <c r="VLF5" s="137"/>
      <c r="VLG5" s="137"/>
      <c r="VLH5" s="137"/>
      <c r="VLI5" s="137"/>
      <c r="VLJ5" s="137"/>
      <c r="VLK5" s="137"/>
      <c r="VLL5" s="137"/>
      <c r="VLM5" s="137"/>
      <c r="VLN5" s="137"/>
      <c r="VLO5" s="137"/>
      <c r="VLP5" s="137"/>
      <c r="VLQ5" s="137"/>
      <c r="VLR5" s="137"/>
      <c r="VLS5" s="137"/>
      <c r="VLT5" s="137"/>
      <c r="VLU5" s="137"/>
      <c r="VLV5" s="137"/>
      <c r="VLW5" s="137"/>
      <c r="VLX5" s="137"/>
      <c r="VLY5" s="137"/>
      <c r="VLZ5" s="137"/>
      <c r="VMA5" s="137"/>
      <c r="VMB5" s="137"/>
      <c r="VMC5" s="137"/>
      <c r="VMD5" s="137"/>
      <c r="VME5" s="137"/>
      <c r="VMF5" s="137"/>
      <c r="VMG5" s="137"/>
      <c r="VMH5" s="137"/>
      <c r="VMI5" s="137"/>
      <c r="VMJ5" s="137"/>
      <c r="VMK5" s="137"/>
      <c r="VML5" s="137"/>
      <c r="VMM5" s="137"/>
      <c r="VMN5" s="137"/>
      <c r="VMO5" s="137"/>
      <c r="VMP5" s="137"/>
      <c r="VMQ5" s="137"/>
      <c r="VMR5" s="137"/>
      <c r="VMS5" s="137"/>
      <c r="VMT5" s="137"/>
      <c r="VMU5" s="137"/>
      <c r="VMV5" s="137"/>
      <c r="VMW5" s="137"/>
      <c r="VMX5" s="137"/>
      <c r="VMY5" s="137"/>
      <c r="VMZ5" s="137"/>
      <c r="VNA5" s="137"/>
      <c r="VNB5" s="137"/>
      <c r="VNC5" s="137"/>
      <c r="VND5" s="137"/>
      <c r="VNE5" s="137"/>
      <c r="VNF5" s="137"/>
      <c r="VNG5" s="137"/>
      <c r="VNH5" s="137"/>
      <c r="VNI5" s="137"/>
      <c r="VNJ5" s="137"/>
      <c r="VNK5" s="137"/>
      <c r="VNL5" s="137"/>
      <c r="VNM5" s="137"/>
      <c r="VNN5" s="137"/>
      <c r="VNO5" s="137"/>
      <c r="VNP5" s="137"/>
      <c r="VNQ5" s="137"/>
      <c r="VNR5" s="137"/>
      <c r="VNS5" s="137"/>
      <c r="VNT5" s="137"/>
      <c r="VNU5" s="137"/>
      <c r="VNV5" s="137"/>
      <c r="VNW5" s="137"/>
      <c r="VNX5" s="137"/>
      <c r="VNY5" s="137"/>
      <c r="VNZ5" s="137"/>
      <c r="VOA5" s="137"/>
      <c r="VOB5" s="137"/>
      <c r="VOC5" s="137"/>
      <c r="VOD5" s="137"/>
      <c r="VOE5" s="137"/>
      <c r="VOF5" s="137"/>
      <c r="VOG5" s="137"/>
      <c r="VOH5" s="137"/>
      <c r="VOI5" s="137"/>
      <c r="VOJ5" s="137"/>
      <c r="VOK5" s="137"/>
      <c r="VOL5" s="137"/>
      <c r="VOM5" s="137"/>
      <c r="VON5" s="137"/>
      <c r="VOO5" s="137"/>
      <c r="VOP5" s="137"/>
      <c r="VOQ5" s="137"/>
      <c r="VOR5" s="137"/>
      <c r="VOS5" s="137"/>
      <c r="VOT5" s="137"/>
      <c r="VOU5" s="137"/>
      <c r="VOV5" s="137"/>
      <c r="VOW5" s="137"/>
      <c r="VOX5" s="137"/>
      <c r="VOY5" s="137"/>
      <c r="VOZ5" s="137"/>
      <c r="VPA5" s="137"/>
      <c r="VPB5" s="137"/>
      <c r="VPC5" s="137"/>
      <c r="VPD5" s="137"/>
      <c r="VPE5" s="137"/>
      <c r="VPF5" s="137"/>
      <c r="VPG5" s="137"/>
      <c r="VPH5" s="137"/>
      <c r="VPI5" s="137"/>
      <c r="VPJ5" s="137"/>
      <c r="VPK5" s="137"/>
      <c r="VPL5" s="137"/>
      <c r="VPM5" s="137"/>
      <c r="VPN5" s="137"/>
      <c r="VPO5" s="137"/>
      <c r="VPP5" s="137"/>
      <c r="VPQ5" s="137"/>
      <c r="VPR5" s="137"/>
      <c r="VPS5" s="137"/>
      <c r="VPT5" s="137"/>
      <c r="VPU5" s="137"/>
      <c r="VPV5" s="137"/>
      <c r="VPW5" s="137"/>
      <c r="VPX5" s="137"/>
      <c r="VPY5" s="137"/>
      <c r="VPZ5" s="137"/>
      <c r="VQA5" s="137"/>
      <c r="VQB5" s="137"/>
      <c r="VQC5" s="137"/>
      <c r="VQD5" s="137"/>
      <c r="VQE5" s="137"/>
      <c r="VQF5" s="137"/>
      <c r="VQG5" s="137"/>
      <c r="VQH5" s="137"/>
      <c r="VQI5" s="137"/>
      <c r="VQJ5" s="137"/>
      <c r="VQK5" s="137"/>
      <c r="VQL5" s="137"/>
      <c r="VQM5" s="137"/>
      <c r="VQN5" s="137"/>
      <c r="VQO5" s="137"/>
      <c r="VQP5" s="137"/>
      <c r="VQQ5" s="137"/>
      <c r="VQR5" s="137"/>
      <c r="VQS5" s="137"/>
      <c r="VQT5" s="137"/>
      <c r="VQU5" s="137"/>
      <c r="VQV5" s="137"/>
      <c r="VQW5" s="137"/>
      <c r="VQX5" s="137"/>
      <c r="VQY5" s="137"/>
      <c r="VQZ5" s="137"/>
      <c r="VRA5" s="137"/>
      <c r="VRB5" s="137"/>
      <c r="VRC5" s="137"/>
      <c r="VRD5" s="137"/>
      <c r="VRE5" s="137"/>
      <c r="VRF5" s="137"/>
      <c r="VRG5" s="137"/>
      <c r="VRH5" s="137"/>
      <c r="VRI5" s="137"/>
      <c r="VRJ5" s="137"/>
      <c r="VRK5" s="137"/>
      <c r="VRL5" s="137"/>
      <c r="VRM5" s="137"/>
      <c r="VRN5" s="137"/>
      <c r="VRO5" s="137"/>
      <c r="VRP5" s="137"/>
      <c r="VRQ5" s="137"/>
      <c r="VRR5" s="137"/>
      <c r="VRS5" s="137"/>
      <c r="VRT5" s="137"/>
      <c r="VRU5" s="137"/>
      <c r="VRV5" s="137"/>
      <c r="VRW5" s="137"/>
      <c r="VRX5" s="137"/>
      <c r="VRY5" s="137"/>
      <c r="VRZ5" s="137"/>
      <c r="VSA5" s="137"/>
      <c r="VSB5" s="137"/>
      <c r="VSC5" s="137"/>
      <c r="VSD5" s="137"/>
      <c r="VSE5" s="137"/>
      <c r="VSF5" s="137"/>
      <c r="VSG5" s="137"/>
      <c r="VSH5" s="137"/>
      <c r="VSI5" s="137"/>
      <c r="VSJ5" s="137"/>
      <c r="VSK5" s="137"/>
      <c r="VSL5" s="137"/>
      <c r="VSM5" s="137"/>
      <c r="VSN5" s="137"/>
      <c r="VSO5" s="137"/>
      <c r="VSP5" s="137"/>
      <c r="VSQ5" s="137"/>
      <c r="VSR5" s="137"/>
      <c r="VSS5" s="137"/>
      <c r="VST5" s="137"/>
      <c r="VSU5" s="137"/>
      <c r="VSV5" s="137"/>
      <c r="VSW5" s="137"/>
      <c r="VSX5" s="137"/>
      <c r="VSY5" s="137"/>
      <c r="VSZ5" s="137"/>
      <c r="VTA5" s="137"/>
      <c r="VTB5" s="137"/>
      <c r="VTC5" s="137"/>
      <c r="VTD5" s="137"/>
      <c r="VTE5" s="137"/>
      <c r="VTF5" s="137"/>
      <c r="VTG5" s="137"/>
      <c r="VTH5" s="137"/>
      <c r="VTI5" s="137"/>
      <c r="VTJ5" s="137"/>
      <c r="VTK5" s="137"/>
      <c r="VTL5" s="137"/>
      <c r="VTM5" s="137"/>
      <c r="VTN5" s="137"/>
      <c r="VTO5" s="137"/>
      <c r="VTP5" s="137"/>
      <c r="VTQ5" s="137"/>
      <c r="VTR5" s="137"/>
      <c r="VTS5" s="137"/>
      <c r="VTT5" s="137"/>
      <c r="VTU5" s="137"/>
      <c r="VTV5" s="137"/>
      <c r="VTW5" s="137"/>
      <c r="VTX5" s="137"/>
      <c r="VTY5" s="137"/>
      <c r="VTZ5" s="137"/>
      <c r="VUA5" s="137"/>
      <c r="VUB5" s="137"/>
      <c r="VUC5" s="137"/>
      <c r="VUD5" s="137"/>
      <c r="VUE5" s="137"/>
      <c r="VUF5" s="137"/>
      <c r="VUG5" s="137"/>
      <c r="VUH5" s="137"/>
      <c r="VUI5" s="137"/>
      <c r="VUJ5" s="137"/>
      <c r="VUK5" s="137"/>
      <c r="VUL5" s="137"/>
      <c r="VUM5" s="137"/>
      <c r="VUN5" s="137"/>
      <c r="VUO5" s="137"/>
      <c r="VUP5" s="137"/>
      <c r="VUQ5" s="137"/>
      <c r="VUR5" s="137"/>
      <c r="VUS5" s="137"/>
      <c r="VUT5" s="137"/>
      <c r="VUU5" s="137"/>
      <c r="VUV5" s="137"/>
      <c r="VUW5" s="137"/>
      <c r="VUX5" s="137"/>
      <c r="VUY5" s="137"/>
      <c r="VUZ5" s="137"/>
      <c r="VVA5" s="137"/>
      <c r="VVB5" s="137"/>
      <c r="VVC5" s="137"/>
      <c r="VVD5" s="137"/>
      <c r="VVE5" s="137"/>
      <c r="VVF5" s="137"/>
      <c r="VVG5" s="137"/>
      <c r="VVH5" s="137"/>
      <c r="VVI5" s="137"/>
      <c r="VVJ5" s="137"/>
      <c r="VVK5" s="137"/>
      <c r="VVL5" s="137"/>
      <c r="VVM5" s="137"/>
      <c r="VVN5" s="137"/>
      <c r="VVO5" s="137"/>
      <c r="VVP5" s="137"/>
      <c r="VVQ5" s="137"/>
      <c r="VVR5" s="137"/>
      <c r="VVS5" s="137"/>
      <c r="VVT5" s="137"/>
      <c r="VVU5" s="137"/>
      <c r="VVV5" s="137"/>
      <c r="VVW5" s="137"/>
      <c r="VVX5" s="137"/>
      <c r="VVY5" s="137"/>
      <c r="VVZ5" s="137"/>
      <c r="VWA5" s="137"/>
      <c r="VWB5" s="137"/>
      <c r="VWC5" s="137"/>
      <c r="VWD5" s="137"/>
      <c r="VWE5" s="137"/>
      <c r="VWF5" s="137"/>
      <c r="VWG5" s="137"/>
      <c r="VWH5" s="137"/>
      <c r="VWI5" s="137"/>
      <c r="VWJ5" s="137"/>
      <c r="VWK5" s="137"/>
      <c r="VWL5" s="137"/>
      <c r="VWM5" s="137"/>
      <c r="VWN5" s="137"/>
      <c r="VWO5" s="137"/>
      <c r="VWP5" s="137"/>
      <c r="VWQ5" s="137"/>
      <c r="VWR5" s="137"/>
      <c r="VWS5" s="137"/>
      <c r="VWT5" s="137"/>
      <c r="VWU5" s="137"/>
      <c r="VWV5" s="137"/>
      <c r="VWW5" s="137"/>
      <c r="VWX5" s="137"/>
      <c r="VWY5" s="137"/>
      <c r="VWZ5" s="137"/>
      <c r="VXA5" s="137"/>
      <c r="VXB5" s="137"/>
      <c r="VXC5" s="137"/>
      <c r="VXD5" s="137"/>
      <c r="VXE5" s="137"/>
      <c r="VXF5" s="137"/>
      <c r="VXG5" s="137"/>
      <c r="VXH5" s="137"/>
      <c r="VXI5" s="137"/>
      <c r="VXJ5" s="137"/>
      <c r="VXK5" s="137"/>
      <c r="VXL5" s="137"/>
      <c r="VXM5" s="137"/>
      <c r="VXN5" s="137"/>
      <c r="VXO5" s="137"/>
      <c r="VXP5" s="137"/>
      <c r="VXQ5" s="137"/>
      <c r="VXR5" s="137"/>
      <c r="VXS5" s="137"/>
      <c r="VXT5" s="137"/>
      <c r="VXU5" s="137"/>
      <c r="VXV5" s="137"/>
      <c r="VXW5" s="137"/>
      <c r="VXX5" s="137"/>
      <c r="VXY5" s="137"/>
      <c r="VXZ5" s="137"/>
      <c r="VYA5" s="137"/>
      <c r="VYB5" s="137"/>
      <c r="VYC5" s="137"/>
      <c r="VYD5" s="137"/>
      <c r="VYE5" s="137"/>
      <c r="VYF5" s="137"/>
      <c r="VYG5" s="137"/>
      <c r="VYH5" s="137"/>
      <c r="VYI5" s="137"/>
      <c r="VYJ5" s="137"/>
      <c r="VYK5" s="137"/>
      <c r="VYL5" s="137"/>
      <c r="VYM5" s="137"/>
      <c r="VYN5" s="137"/>
      <c r="VYO5" s="137"/>
      <c r="VYP5" s="137"/>
      <c r="VYQ5" s="137"/>
      <c r="VYR5" s="137"/>
      <c r="VYS5" s="137"/>
      <c r="VYT5" s="137"/>
      <c r="VYU5" s="137"/>
      <c r="VYV5" s="137"/>
      <c r="VYW5" s="137"/>
      <c r="VYX5" s="137"/>
      <c r="VYY5" s="137"/>
      <c r="VYZ5" s="137"/>
      <c r="VZA5" s="137"/>
      <c r="VZB5" s="137"/>
      <c r="VZC5" s="137"/>
      <c r="VZD5" s="137"/>
      <c r="VZE5" s="137"/>
      <c r="VZF5" s="137"/>
      <c r="VZG5" s="137"/>
      <c r="VZH5" s="137"/>
      <c r="VZI5" s="137"/>
      <c r="VZJ5" s="137"/>
      <c r="VZK5" s="137"/>
      <c r="VZL5" s="137"/>
      <c r="VZM5" s="137"/>
      <c r="VZN5" s="137"/>
      <c r="VZO5" s="137"/>
      <c r="VZP5" s="137"/>
      <c r="VZQ5" s="137"/>
      <c r="VZR5" s="137"/>
      <c r="VZS5" s="137"/>
      <c r="VZT5" s="137"/>
      <c r="VZU5" s="137"/>
      <c r="VZV5" s="137"/>
      <c r="VZW5" s="137"/>
      <c r="VZX5" s="137"/>
      <c r="VZY5" s="137"/>
      <c r="VZZ5" s="137"/>
      <c r="WAA5" s="137"/>
      <c r="WAB5" s="137"/>
      <c r="WAC5" s="137"/>
      <c r="WAD5" s="137"/>
      <c r="WAE5" s="137"/>
      <c r="WAF5" s="137"/>
      <c r="WAG5" s="137"/>
      <c r="WAH5" s="137"/>
      <c r="WAI5" s="137"/>
      <c r="WAJ5" s="137"/>
      <c r="WAK5" s="137"/>
      <c r="WAL5" s="137"/>
      <c r="WAM5" s="137"/>
      <c r="WAN5" s="137"/>
      <c r="WAO5" s="137"/>
      <c r="WAP5" s="137"/>
      <c r="WAQ5" s="137"/>
      <c r="WAR5" s="137"/>
      <c r="WAS5" s="137"/>
      <c r="WAT5" s="137"/>
      <c r="WAU5" s="137"/>
      <c r="WAV5" s="137"/>
      <c r="WAW5" s="137"/>
      <c r="WAX5" s="137"/>
      <c r="WAY5" s="137"/>
      <c r="WAZ5" s="137"/>
      <c r="WBA5" s="137"/>
      <c r="WBB5" s="137"/>
      <c r="WBC5" s="137"/>
      <c r="WBD5" s="137"/>
      <c r="WBE5" s="137"/>
      <c r="WBF5" s="137"/>
      <c r="WBG5" s="137"/>
      <c r="WBH5" s="137"/>
      <c r="WBI5" s="137"/>
      <c r="WBJ5" s="137"/>
      <c r="WBK5" s="137"/>
      <c r="WBL5" s="137"/>
      <c r="WBM5" s="137"/>
      <c r="WBN5" s="137"/>
      <c r="WBO5" s="137"/>
      <c r="WBP5" s="137"/>
      <c r="WBQ5" s="137"/>
      <c r="WBR5" s="137"/>
      <c r="WBS5" s="137"/>
      <c r="WBT5" s="137"/>
      <c r="WBU5" s="137"/>
      <c r="WBV5" s="137"/>
      <c r="WBW5" s="137"/>
      <c r="WBX5" s="137"/>
      <c r="WBY5" s="137"/>
      <c r="WBZ5" s="137"/>
      <c r="WCA5" s="137"/>
      <c r="WCB5" s="137"/>
      <c r="WCC5" s="137"/>
      <c r="WCD5" s="137"/>
      <c r="WCE5" s="137"/>
      <c r="WCF5" s="137"/>
      <c r="WCG5" s="137"/>
      <c r="WCH5" s="137"/>
      <c r="WCI5" s="137"/>
      <c r="WCJ5" s="137"/>
      <c r="WCK5" s="137"/>
      <c r="WCL5" s="137"/>
      <c r="WCM5" s="137"/>
      <c r="WCN5" s="137"/>
      <c r="WCO5" s="137"/>
      <c r="WCP5" s="137"/>
      <c r="WCQ5" s="137"/>
      <c r="WCR5" s="137"/>
      <c r="WCS5" s="137"/>
      <c r="WCT5" s="137"/>
      <c r="WCU5" s="137"/>
      <c r="WCV5" s="137"/>
      <c r="WCW5" s="137"/>
      <c r="WCX5" s="137"/>
      <c r="WCY5" s="137"/>
      <c r="WCZ5" s="137"/>
      <c r="WDA5" s="137"/>
      <c r="WDB5" s="137"/>
      <c r="WDC5" s="137"/>
      <c r="WDD5" s="137"/>
      <c r="WDE5" s="137"/>
      <c r="WDF5" s="137"/>
      <c r="WDG5" s="137"/>
      <c r="WDH5" s="137"/>
      <c r="WDI5" s="137"/>
      <c r="WDJ5" s="137"/>
      <c r="WDK5" s="137"/>
      <c r="WDL5" s="137"/>
      <c r="WDM5" s="137"/>
      <c r="WDN5" s="137"/>
      <c r="WDO5" s="137"/>
      <c r="WDP5" s="137"/>
      <c r="WDQ5" s="137"/>
      <c r="WDR5" s="137"/>
      <c r="WDS5" s="137"/>
      <c r="WDT5" s="137"/>
      <c r="WDU5" s="137"/>
      <c r="WDV5" s="137"/>
      <c r="WDW5" s="137"/>
      <c r="WDX5" s="137"/>
      <c r="WDY5" s="137"/>
      <c r="WDZ5" s="137"/>
      <c r="WEA5" s="137"/>
      <c r="WEB5" s="137"/>
      <c r="WEC5" s="137"/>
      <c r="WED5" s="137"/>
      <c r="WEE5" s="137"/>
      <c r="WEF5" s="137"/>
      <c r="WEG5" s="137"/>
      <c r="WEH5" s="137"/>
      <c r="WEI5" s="137"/>
      <c r="WEJ5" s="137"/>
      <c r="WEK5" s="137"/>
      <c r="WEL5" s="137"/>
      <c r="WEM5" s="137"/>
      <c r="WEN5" s="137"/>
      <c r="WEO5" s="137"/>
      <c r="WEP5" s="137"/>
      <c r="WEQ5" s="137"/>
      <c r="WER5" s="137"/>
      <c r="WES5" s="137"/>
      <c r="WET5" s="137"/>
      <c r="WEU5" s="137"/>
      <c r="WEV5" s="137"/>
      <c r="WEW5" s="137"/>
      <c r="WEX5" s="137"/>
      <c r="WEY5" s="137"/>
      <c r="WEZ5" s="137"/>
      <c r="WFA5" s="137"/>
      <c r="WFB5" s="137"/>
      <c r="WFC5" s="137"/>
      <c r="WFD5" s="137"/>
      <c r="WFE5" s="137"/>
      <c r="WFF5" s="137"/>
      <c r="WFG5" s="137"/>
      <c r="WFH5" s="137"/>
      <c r="WFI5" s="137"/>
      <c r="WFJ5" s="137"/>
      <c r="WFK5" s="137"/>
      <c r="WFL5" s="137"/>
      <c r="WFM5" s="137"/>
      <c r="WFN5" s="137"/>
      <c r="WFO5" s="137"/>
      <c r="WFP5" s="137"/>
      <c r="WFQ5" s="137"/>
      <c r="WFR5" s="137"/>
      <c r="WFS5" s="137"/>
      <c r="WFT5" s="137"/>
      <c r="WFU5" s="137"/>
      <c r="WFV5" s="137"/>
      <c r="WFW5" s="137"/>
      <c r="WFX5" s="137"/>
      <c r="WFY5" s="137"/>
      <c r="WFZ5" s="137"/>
      <c r="WGA5" s="137"/>
      <c r="WGB5" s="137"/>
      <c r="WGC5" s="137"/>
      <c r="WGD5" s="137"/>
      <c r="WGE5" s="137"/>
      <c r="WGF5" s="137"/>
      <c r="WGG5" s="137"/>
      <c r="WGH5" s="137"/>
      <c r="WGI5" s="137"/>
      <c r="WGJ5" s="137"/>
      <c r="WGK5" s="137"/>
      <c r="WGL5" s="137"/>
      <c r="WGM5" s="137"/>
      <c r="WGN5" s="137"/>
      <c r="WGO5" s="137"/>
      <c r="WGP5" s="137"/>
      <c r="WGQ5" s="137"/>
      <c r="WGR5" s="137"/>
      <c r="WGS5" s="137"/>
      <c r="WGT5" s="137"/>
      <c r="WGU5" s="137"/>
      <c r="WGV5" s="137"/>
      <c r="WGW5" s="137"/>
      <c r="WGX5" s="137"/>
      <c r="WGY5" s="137"/>
      <c r="WGZ5" s="137"/>
      <c r="WHA5" s="137"/>
      <c r="WHB5" s="137"/>
      <c r="WHC5" s="137"/>
      <c r="WHD5" s="137"/>
      <c r="WHE5" s="137"/>
      <c r="WHF5" s="137"/>
      <c r="WHG5" s="137"/>
      <c r="WHH5" s="137"/>
      <c r="WHI5" s="137"/>
      <c r="WHJ5" s="137"/>
      <c r="WHK5" s="137"/>
      <c r="WHL5" s="137"/>
      <c r="WHM5" s="137"/>
      <c r="WHN5" s="137"/>
      <c r="WHO5" s="137"/>
      <c r="WHP5" s="137"/>
      <c r="WHQ5" s="137"/>
      <c r="WHR5" s="137"/>
      <c r="WHS5" s="137"/>
      <c r="WHT5" s="137"/>
      <c r="WHU5" s="137"/>
      <c r="WHV5" s="137"/>
      <c r="WHW5" s="137"/>
      <c r="WHX5" s="137"/>
      <c r="WHY5" s="137"/>
      <c r="WHZ5" s="137"/>
      <c r="WIA5" s="137"/>
      <c r="WIB5" s="137"/>
      <c r="WIC5" s="137"/>
      <c r="WID5" s="137"/>
      <c r="WIE5" s="137"/>
      <c r="WIF5" s="137"/>
      <c r="WIG5" s="137"/>
      <c r="WIH5" s="137"/>
      <c r="WII5" s="137"/>
      <c r="WIJ5" s="137"/>
      <c r="WIK5" s="137"/>
      <c r="WIL5" s="137"/>
      <c r="WIM5" s="137"/>
      <c r="WIN5" s="137"/>
      <c r="WIO5" s="137"/>
      <c r="WIP5" s="137"/>
      <c r="WIQ5" s="137"/>
      <c r="WIR5" s="137"/>
      <c r="WIS5" s="137"/>
      <c r="WIT5" s="137"/>
      <c r="WIU5" s="137"/>
      <c r="WIV5" s="137"/>
      <c r="WIW5" s="137"/>
      <c r="WIX5" s="137"/>
      <c r="WIY5" s="137"/>
      <c r="WIZ5" s="137"/>
      <c r="WJA5" s="137"/>
      <c r="WJB5" s="137"/>
      <c r="WJC5" s="137"/>
      <c r="WJD5" s="137"/>
      <c r="WJE5" s="137"/>
      <c r="WJF5" s="137"/>
      <c r="WJG5" s="137"/>
      <c r="WJH5" s="137"/>
      <c r="WJI5" s="137"/>
      <c r="WJJ5" s="137"/>
      <c r="WJK5" s="137"/>
      <c r="WJL5" s="137"/>
      <c r="WJM5" s="137"/>
      <c r="WJN5" s="137"/>
      <c r="WJO5" s="137"/>
      <c r="WJP5" s="137"/>
      <c r="WJQ5" s="137"/>
      <c r="WJR5" s="137"/>
      <c r="WJS5" s="137"/>
      <c r="WJT5" s="137"/>
      <c r="WJU5" s="137"/>
      <c r="WJV5" s="137"/>
      <c r="WJW5" s="137"/>
      <c r="WJX5" s="137"/>
      <c r="WJY5" s="137"/>
      <c r="WJZ5" s="137"/>
      <c r="WKA5" s="137"/>
      <c r="WKB5" s="137"/>
      <c r="WKC5" s="137"/>
      <c r="WKD5" s="137"/>
      <c r="WKE5" s="137"/>
      <c r="WKF5" s="137"/>
      <c r="WKG5" s="137"/>
      <c r="WKH5" s="137"/>
      <c r="WKI5" s="137"/>
      <c r="WKJ5" s="137"/>
      <c r="WKK5" s="137"/>
      <c r="WKL5" s="137"/>
      <c r="WKM5" s="137"/>
      <c r="WKN5" s="137"/>
      <c r="WKO5" s="137"/>
      <c r="WKP5" s="137"/>
      <c r="WKQ5" s="137"/>
      <c r="WKR5" s="137"/>
      <c r="WKS5" s="137"/>
      <c r="WKT5" s="137"/>
      <c r="WKU5" s="137"/>
      <c r="WKV5" s="137"/>
      <c r="WKW5" s="137"/>
      <c r="WKX5" s="137"/>
      <c r="WKY5" s="137"/>
      <c r="WKZ5" s="137"/>
      <c r="WLA5" s="137"/>
      <c r="WLB5" s="137"/>
      <c r="WLC5" s="137"/>
      <c r="WLD5" s="137"/>
      <c r="WLE5" s="137"/>
      <c r="WLF5" s="137"/>
      <c r="WLG5" s="137"/>
      <c r="WLH5" s="137"/>
      <c r="WLI5" s="137"/>
      <c r="WLJ5" s="137"/>
      <c r="WLK5" s="137"/>
      <c r="WLL5" s="137"/>
      <c r="WLM5" s="137"/>
      <c r="WLN5" s="137"/>
      <c r="WLO5" s="137"/>
      <c r="WLP5" s="137"/>
      <c r="WLQ5" s="137"/>
      <c r="WLR5" s="137"/>
      <c r="WLS5" s="137"/>
      <c r="WLT5" s="137"/>
      <c r="WLU5" s="137"/>
      <c r="WLV5" s="137"/>
      <c r="WLW5" s="137"/>
      <c r="WLX5" s="137"/>
      <c r="WLY5" s="137"/>
      <c r="WLZ5" s="137"/>
      <c r="WMA5" s="137"/>
      <c r="WMB5" s="137"/>
      <c r="WMC5" s="137"/>
      <c r="WMD5" s="137"/>
      <c r="WME5" s="137"/>
      <c r="WMF5" s="137"/>
      <c r="WMG5" s="137"/>
      <c r="WMH5" s="137"/>
      <c r="WMI5" s="137"/>
      <c r="WMJ5" s="137"/>
      <c r="WMK5" s="137"/>
      <c r="WML5" s="137"/>
      <c r="WMM5" s="137"/>
      <c r="WMN5" s="137"/>
      <c r="WMO5" s="137"/>
      <c r="WMP5" s="137"/>
      <c r="WMQ5" s="137"/>
      <c r="WMR5" s="137"/>
      <c r="WMS5" s="137"/>
      <c r="WMT5" s="137"/>
      <c r="WMU5" s="137"/>
      <c r="WMV5" s="137"/>
      <c r="WMW5" s="137"/>
      <c r="WMX5" s="137"/>
      <c r="WMY5" s="137"/>
      <c r="WMZ5" s="137"/>
      <c r="WNA5" s="137"/>
      <c r="WNB5" s="137"/>
      <c r="WNC5" s="137"/>
      <c r="WND5" s="137"/>
      <c r="WNE5" s="137"/>
      <c r="WNF5" s="137"/>
      <c r="WNG5" s="137"/>
      <c r="WNH5" s="137"/>
      <c r="WNI5" s="137"/>
      <c r="WNJ5" s="137"/>
      <c r="WNK5" s="137"/>
      <c r="WNL5" s="137"/>
      <c r="WNM5" s="137"/>
      <c r="WNN5" s="137"/>
      <c r="WNO5" s="137"/>
      <c r="WNP5" s="137"/>
      <c r="WNQ5" s="137"/>
      <c r="WNR5" s="137"/>
      <c r="WNS5" s="137"/>
      <c r="WNT5" s="137"/>
      <c r="WNU5" s="137"/>
      <c r="WNV5" s="137"/>
      <c r="WNW5" s="137"/>
      <c r="WNX5" s="137"/>
      <c r="WNY5" s="137"/>
      <c r="WNZ5" s="137"/>
      <c r="WOA5" s="137"/>
      <c r="WOB5" s="137"/>
      <c r="WOC5" s="137"/>
      <c r="WOD5" s="137"/>
      <c r="WOE5" s="137"/>
      <c r="WOF5" s="137"/>
      <c r="WOG5" s="137"/>
      <c r="WOH5" s="137"/>
      <c r="WOI5" s="137"/>
      <c r="WOJ5" s="137"/>
      <c r="WOK5" s="137"/>
      <c r="WOL5" s="137"/>
      <c r="WOM5" s="137"/>
      <c r="WON5" s="137"/>
      <c r="WOO5" s="137"/>
      <c r="WOP5" s="137"/>
      <c r="WOQ5" s="137"/>
      <c r="WOR5" s="137"/>
      <c r="WOS5" s="137"/>
      <c r="WOT5" s="137"/>
      <c r="WOU5" s="137"/>
      <c r="WOV5" s="137"/>
      <c r="WOW5" s="137"/>
      <c r="WOX5" s="137"/>
      <c r="WOY5" s="137"/>
      <c r="WOZ5" s="137"/>
      <c r="WPA5" s="137"/>
      <c r="WPB5" s="137"/>
      <c r="WPC5" s="137"/>
      <c r="WPD5" s="137"/>
      <c r="WPE5" s="137"/>
      <c r="WPF5" s="137"/>
      <c r="WPG5" s="137"/>
      <c r="WPH5" s="137"/>
      <c r="WPI5" s="137"/>
      <c r="WPJ5" s="137"/>
      <c r="WPK5" s="137"/>
      <c r="WPL5" s="137"/>
      <c r="WPM5" s="137"/>
      <c r="WPN5" s="137"/>
      <c r="WPO5" s="137"/>
      <c r="WPP5" s="137"/>
      <c r="WPQ5" s="137"/>
      <c r="WPR5" s="137"/>
      <c r="WPS5" s="137"/>
      <c r="WPT5" s="137"/>
      <c r="WPU5" s="137"/>
      <c r="WPV5" s="137"/>
      <c r="WPW5" s="137"/>
      <c r="WPX5" s="137"/>
      <c r="WPY5" s="137"/>
      <c r="WPZ5" s="137"/>
      <c r="WQA5" s="137"/>
      <c r="WQB5" s="137"/>
      <c r="WQC5" s="137"/>
      <c r="WQD5" s="137"/>
      <c r="WQE5" s="137"/>
      <c r="WQF5" s="137"/>
      <c r="WQG5" s="137"/>
      <c r="WQH5" s="137"/>
      <c r="WQI5" s="137"/>
      <c r="WQJ5" s="137"/>
      <c r="WQK5" s="137"/>
      <c r="WQL5" s="137"/>
      <c r="WQM5" s="137"/>
      <c r="WQN5" s="137"/>
      <c r="WQO5" s="137"/>
      <c r="WQP5" s="137"/>
      <c r="WQQ5" s="137"/>
      <c r="WQR5" s="137"/>
      <c r="WQS5" s="137"/>
      <c r="WQT5" s="137"/>
      <c r="WQU5" s="137"/>
      <c r="WQV5" s="137"/>
      <c r="WQW5" s="137"/>
      <c r="WQX5" s="137"/>
      <c r="WQY5" s="137"/>
      <c r="WQZ5" s="137"/>
      <c r="WRA5" s="137"/>
      <c r="WRB5" s="137"/>
      <c r="WRC5" s="137"/>
      <c r="WRD5" s="137"/>
      <c r="WRE5" s="137"/>
      <c r="WRF5" s="137"/>
      <c r="WRG5" s="137"/>
      <c r="WRH5" s="137"/>
      <c r="WRI5" s="137"/>
      <c r="WRJ5" s="137"/>
      <c r="WRK5" s="137"/>
      <c r="WRL5" s="137"/>
      <c r="WRM5" s="137"/>
      <c r="WRN5" s="137"/>
      <c r="WRO5" s="137"/>
      <c r="WRP5" s="137"/>
      <c r="WRQ5" s="137"/>
      <c r="WRR5" s="137"/>
      <c r="WRS5" s="137"/>
      <c r="WRT5" s="137"/>
      <c r="WRU5" s="137"/>
      <c r="WRV5" s="137"/>
      <c r="WRW5" s="137"/>
      <c r="WRX5" s="137"/>
      <c r="WRY5" s="137"/>
      <c r="WRZ5" s="137"/>
      <c r="WSA5" s="137"/>
      <c r="WSB5" s="137"/>
      <c r="WSC5" s="137"/>
      <c r="WSD5" s="137"/>
      <c r="WSE5" s="137"/>
      <c r="WSF5" s="137"/>
      <c r="WSG5" s="137"/>
      <c r="WSH5" s="137"/>
      <c r="WSI5" s="137"/>
      <c r="WSJ5" s="137"/>
      <c r="WSK5" s="137"/>
      <c r="WSL5" s="137"/>
      <c r="WSM5" s="137"/>
      <c r="WSN5" s="137"/>
      <c r="WSO5" s="137"/>
      <c r="WSP5" s="137"/>
      <c r="WSQ5" s="137"/>
      <c r="WSR5" s="137"/>
      <c r="WSS5" s="137"/>
      <c r="WST5" s="137"/>
      <c r="WSU5" s="137"/>
      <c r="WSV5" s="137"/>
      <c r="WSW5" s="137"/>
      <c r="WSX5" s="137"/>
      <c r="WSY5" s="137"/>
      <c r="WSZ5" s="137"/>
      <c r="WTA5" s="137"/>
      <c r="WTB5" s="137"/>
      <c r="WTC5" s="137"/>
      <c r="WTD5" s="137"/>
      <c r="WTE5" s="137"/>
      <c r="WTF5" s="137"/>
      <c r="WTG5" s="137"/>
      <c r="WTH5" s="137"/>
      <c r="WTI5" s="137"/>
      <c r="WTJ5" s="137"/>
      <c r="WTK5" s="137"/>
      <c r="WTL5" s="137"/>
      <c r="WTM5" s="137"/>
      <c r="WTN5" s="137"/>
      <c r="WTO5" s="137"/>
      <c r="WTP5" s="137"/>
      <c r="WTQ5" s="137"/>
      <c r="WTR5" s="137"/>
      <c r="WTS5" s="137"/>
      <c r="WTT5" s="137"/>
      <c r="WTU5" s="137"/>
      <c r="WTV5" s="137"/>
      <c r="WTW5" s="137"/>
      <c r="WTX5" s="137"/>
      <c r="WTY5" s="137"/>
      <c r="WTZ5" s="137"/>
      <c r="WUA5" s="137"/>
      <c r="WUB5" s="137"/>
      <c r="WUC5" s="137"/>
      <c r="WUD5" s="137"/>
      <c r="WUE5" s="137"/>
      <c r="WUF5" s="137"/>
      <c r="WUG5" s="137"/>
      <c r="WUH5" s="137"/>
      <c r="WUI5" s="137"/>
      <c r="WUJ5" s="137"/>
      <c r="WUK5" s="137"/>
      <c r="WUL5" s="137"/>
      <c r="WUM5" s="137"/>
      <c r="WUN5" s="137"/>
      <c r="WUO5" s="137"/>
      <c r="WUP5" s="137"/>
      <c r="WUQ5" s="137"/>
      <c r="WUR5" s="137"/>
      <c r="WUS5" s="137"/>
      <c r="WUT5" s="137"/>
      <c r="WUU5" s="137"/>
      <c r="WUV5" s="137"/>
      <c r="WUW5" s="137"/>
      <c r="WUX5" s="137"/>
      <c r="WUY5" s="137"/>
      <c r="WUZ5" s="137"/>
      <c r="WVA5" s="137"/>
      <c r="WVB5" s="137"/>
      <c r="WVC5" s="137"/>
      <c r="WVD5" s="137"/>
      <c r="WVE5" s="137"/>
      <c r="WVF5" s="137"/>
      <c r="WVG5" s="137"/>
      <c r="WVH5" s="137"/>
      <c r="WVI5" s="137"/>
      <c r="WVJ5" s="137"/>
      <c r="WVK5" s="137"/>
      <c r="WVL5" s="137"/>
      <c r="WVM5" s="137"/>
      <c r="WVN5" s="137"/>
      <c r="WVO5" s="137"/>
      <c r="WVP5" s="137"/>
      <c r="WVQ5" s="137"/>
      <c r="WVR5" s="137"/>
      <c r="WVS5" s="137"/>
      <c r="WVT5" s="137"/>
      <c r="WVU5" s="137"/>
      <c r="WVV5" s="137"/>
      <c r="WVW5" s="137"/>
      <c r="WVX5" s="137"/>
      <c r="WVY5" s="137"/>
      <c r="WVZ5" s="137"/>
      <c r="WWA5" s="137"/>
      <c r="WWB5" s="137"/>
      <c r="WWC5" s="137"/>
      <c r="WWD5" s="137"/>
      <c r="WWE5" s="137"/>
      <c r="WWF5" s="137"/>
      <c r="WWG5" s="137"/>
      <c r="WWH5" s="137"/>
      <c r="WWI5" s="137"/>
      <c r="WWJ5" s="137"/>
      <c r="WWK5" s="137"/>
      <c r="WWL5" s="137"/>
      <c r="WWM5" s="137"/>
      <c r="WWN5" s="137"/>
      <c r="WWO5" s="137"/>
      <c r="WWP5" s="137"/>
      <c r="WWQ5" s="137"/>
      <c r="WWR5" s="137"/>
      <c r="WWS5" s="137"/>
      <c r="WWT5" s="137"/>
      <c r="WWU5" s="137"/>
      <c r="WWV5" s="137"/>
      <c r="WWW5" s="137"/>
      <c r="WWX5" s="137"/>
      <c r="WWY5" s="137"/>
      <c r="WWZ5" s="137"/>
      <c r="WXA5" s="137"/>
      <c r="WXB5" s="137"/>
      <c r="WXC5" s="137"/>
      <c r="WXD5" s="137"/>
      <c r="WXE5" s="137"/>
      <c r="WXF5" s="137"/>
      <c r="WXG5" s="137"/>
      <c r="WXH5" s="137"/>
      <c r="WXI5" s="137"/>
      <c r="WXJ5" s="137"/>
      <c r="WXK5" s="137"/>
      <c r="WXL5" s="137"/>
      <c r="WXM5" s="137"/>
      <c r="WXN5" s="137"/>
      <c r="WXO5" s="137"/>
      <c r="WXP5" s="137"/>
      <c r="WXQ5" s="137"/>
      <c r="WXR5" s="137"/>
      <c r="WXS5" s="137"/>
      <c r="WXT5" s="137"/>
      <c r="WXU5" s="137"/>
      <c r="WXV5" s="137"/>
      <c r="WXW5" s="137"/>
      <c r="WXX5" s="137"/>
      <c r="WXY5" s="137"/>
      <c r="WXZ5" s="137"/>
      <c r="WYA5" s="137"/>
      <c r="WYB5" s="137"/>
      <c r="WYC5" s="137"/>
      <c r="WYD5" s="137"/>
      <c r="WYE5" s="137"/>
      <c r="WYF5" s="137"/>
      <c r="WYG5" s="137"/>
      <c r="WYH5" s="137"/>
      <c r="WYI5" s="137"/>
      <c r="WYJ5" s="137"/>
      <c r="WYK5" s="137"/>
      <c r="WYL5" s="137"/>
      <c r="WYM5" s="137"/>
      <c r="WYN5" s="137"/>
      <c r="WYO5" s="137"/>
      <c r="WYP5" s="137"/>
      <c r="WYQ5" s="137"/>
      <c r="WYR5" s="137"/>
      <c r="WYS5" s="137"/>
      <c r="WYT5" s="137"/>
      <c r="WYU5" s="137"/>
      <c r="WYV5" s="137"/>
      <c r="WYW5" s="137"/>
      <c r="WYX5" s="137"/>
      <c r="WYY5" s="137"/>
      <c r="WYZ5" s="137"/>
      <c r="WZA5" s="137"/>
      <c r="WZB5" s="137"/>
      <c r="WZC5" s="137"/>
      <c r="WZD5" s="137"/>
      <c r="WZE5" s="137"/>
      <c r="WZF5" s="137"/>
      <c r="WZG5" s="137"/>
      <c r="WZH5" s="137"/>
      <c r="WZI5" s="137"/>
      <c r="WZJ5" s="137"/>
      <c r="WZK5" s="137"/>
      <c r="WZL5" s="137"/>
      <c r="WZM5" s="137"/>
      <c r="WZN5" s="137"/>
      <c r="WZO5" s="137"/>
      <c r="WZP5" s="137"/>
      <c r="WZQ5" s="137"/>
      <c r="WZR5" s="137"/>
      <c r="WZS5" s="137"/>
      <c r="WZT5" s="137"/>
      <c r="WZU5" s="137"/>
      <c r="WZV5" s="137"/>
      <c r="WZW5" s="137"/>
      <c r="WZX5" s="137"/>
      <c r="WZY5" s="137"/>
      <c r="WZZ5" s="137"/>
      <c r="XAA5" s="137"/>
      <c r="XAB5" s="137"/>
      <c r="XAC5" s="137"/>
      <c r="XAD5" s="137"/>
      <c r="XAE5" s="137"/>
      <c r="XAF5" s="137"/>
      <c r="XAG5" s="137"/>
      <c r="XAH5" s="137"/>
      <c r="XAI5" s="137"/>
      <c r="XAJ5" s="137"/>
      <c r="XAK5" s="137"/>
      <c r="XAL5" s="137"/>
      <c r="XAM5" s="137"/>
      <c r="XAN5" s="137"/>
      <c r="XAO5" s="137"/>
      <c r="XAP5" s="137"/>
      <c r="XAQ5" s="137"/>
      <c r="XAR5" s="137"/>
      <c r="XAS5" s="137"/>
      <c r="XAT5" s="137"/>
      <c r="XAU5" s="137"/>
      <c r="XAV5" s="137"/>
      <c r="XAW5" s="137"/>
      <c r="XAX5" s="137"/>
      <c r="XAY5" s="137"/>
      <c r="XAZ5" s="137"/>
      <c r="XBA5" s="137"/>
      <c r="XBB5" s="137"/>
      <c r="XBC5" s="137"/>
      <c r="XBD5" s="137"/>
      <c r="XBE5" s="137"/>
      <c r="XBF5" s="137"/>
      <c r="XBG5" s="137"/>
      <c r="XBH5" s="137"/>
      <c r="XBI5" s="137"/>
      <c r="XBJ5" s="137"/>
      <c r="XBK5" s="137"/>
      <c r="XBL5" s="137"/>
      <c r="XBM5" s="137"/>
      <c r="XBN5" s="137"/>
      <c r="XBO5" s="137"/>
      <c r="XBP5" s="137"/>
      <c r="XBQ5" s="137"/>
      <c r="XBR5" s="137"/>
      <c r="XBS5" s="137"/>
      <c r="XBT5" s="137"/>
      <c r="XBU5" s="137"/>
      <c r="XBV5" s="137"/>
      <c r="XBW5" s="137"/>
      <c r="XBX5" s="137"/>
      <c r="XBY5" s="137"/>
      <c r="XBZ5" s="137"/>
      <c r="XCA5" s="137"/>
      <c r="XCB5" s="137"/>
      <c r="XCC5" s="137"/>
      <c r="XCD5" s="137"/>
      <c r="XCE5" s="137"/>
      <c r="XCF5" s="137"/>
      <c r="XCG5" s="137"/>
      <c r="XCH5" s="137"/>
      <c r="XCI5" s="137"/>
      <c r="XCJ5" s="137"/>
      <c r="XCK5" s="137"/>
      <c r="XCL5" s="137"/>
      <c r="XCM5" s="137"/>
      <c r="XCN5" s="137"/>
      <c r="XCO5" s="137"/>
      <c r="XCP5" s="137"/>
      <c r="XCQ5" s="137"/>
      <c r="XCR5" s="137"/>
      <c r="XCS5" s="137"/>
      <c r="XCT5" s="137"/>
      <c r="XCU5" s="137"/>
      <c r="XCV5" s="137"/>
      <c r="XCW5" s="137"/>
      <c r="XCX5" s="137"/>
      <c r="XCY5" s="137"/>
      <c r="XCZ5" s="137"/>
      <c r="XDA5" s="137"/>
      <c r="XDB5" s="137"/>
      <c r="XDC5" s="137"/>
      <c r="XDD5" s="137"/>
      <c r="XDE5" s="137"/>
      <c r="XDF5" s="137"/>
      <c r="XDG5" s="137"/>
      <c r="XDH5" s="137"/>
      <c r="XDI5" s="137"/>
      <c r="XDJ5" s="137"/>
      <c r="XDK5" s="137"/>
      <c r="XDL5" s="137"/>
      <c r="XDM5" s="137"/>
      <c r="XDN5" s="137"/>
      <c r="XDO5" s="137"/>
      <c r="XDP5" s="137"/>
      <c r="XDQ5" s="137"/>
      <c r="XDR5" s="137"/>
      <c r="XDS5" s="137"/>
      <c r="XDT5" s="137"/>
      <c r="XDU5" s="137"/>
      <c r="XDV5" s="137"/>
      <c r="XDW5" s="137"/>
      <c r="XDX5" s="137"/>
      <c r="XDY5" s="137"/>
      <c r="XDZ5" s="137"/>
      <c r="XEA5" s="137"/>
      <c r="XEB5" s="137"/>
      <c r="XEC5" s="137"/>
      <c r="XED5" s="137"/>
      <c r="XEE5" s="137"/>
      <c r="XEF5" s="137"/>
      <c r="XEG5" s="137"/>
      <c r="XEH5" s="137"/>
      <c r="XEI5" s="137"/>
      <c r="XEJ5" s="137"/>
      <c r="XEK5" s="137"/>
      <c r="XEL5" s="137"/>
      <c r="XEM5" s="137"/>
      <c r="XEN5" s="137"/>
      <c r="XEO5" s="137"/>
      <c r="XEP5" s="137"/>
      <c r="XEQ5" s="137"/>
      <c r="XER5" s="137"/>
      <c r="XES5" s="137"/>
      <c r="XET5" s="137"/>
      <c r="XEU5" s="137"/>
      <c r="XEV5" s="137"/>
      <c r="XEW5" s="137"/>
      <c r="XEX5" s="137"/>
      <c r="XEY5" s="137"/>
      <c r="XEZ5" s="137"/>
      <c r="XFA5" s="137"/>
      <c r="XFB5" s="137"/>
    </row>
    <row r="6" spans="1:16382" customFormat="1" ht="60.75" customHeight="1" thickBot="1" x14ac:dyDescent="0.25">
      <c r="A6" s="678" t="s">
        <v>907</v>
      </c>
      <c r="B6" s="679"/>
      <c r="C6" s="679"/>
      <c r="D6" s="679"/>
      <c r="E6" s="679"/>
      <c r="F6" s="679"/>
      <c r="G6" s="231"/>
    </row>
    <row r="7" spans="1:16382" ht="15" customHeight="1" x14ac:dyDescent="0.2">
      <c r="A7" s="563" t="s">
        <v>700</v>
      </c>
      <c r="B7" s="564"/>
      <c r="C7" s="564"/>
      <c r="D7" s="564"/>
      <c r="E7" s="564"/>
      <c r="F7" s="564"/>
      <c r="G7" s="677"/>
    </row>
    <row r="8" spans="1:16382" ht="30" customHeight="1" x14ac:dyDescent="0.2">
      <c r="A8" s="682" t="s">
        <v>701</v>
      </c>
      <c r="B8" s="683"/>
      <c r="C8" s="683"/>
      <c r="D8" s="684"/>
      <c r="E8" s="684"/>
      <c r="F8" s="684"/>
      <c r="G8" s="685"/>
    </row>
    <row r="9" spans="1:16382" ht="45" customHeight="1" x14ac:dyDescent="0.2">
      <c r="A9" s="649" t="s">
        <v>702</v>
      </c>
      <c r="B9" s="686"/>
      <c r="C9" s="686"/>
      <c r="D9" s="686"/>
      <c r="E9" s="686"/>
      <c r="F9" s="686"/>
      <c r="G9" s="687"/>
    </row>
    <row r="10" spans="1:16382" ht="15" customHeight="1" x14ac:dyDescent="0.2">
      <c r="A10" s="688" t="s">
        <v>703</v>
      </c>
      <c r="B10" s="689"/>
      <c r="C10" s="689"/>
      <c r="D10" s="689"/>
      <c r="E10" s="689"/>
      <c r="F10" s="689"/>
      <c r="G10" s="690"/>
    </row>
    <row r="11" spans="1:16382" ht="30" customHeight="1" thickBot="1" x14ac:dyDescent="0.25">
      <c r="A11" s="621" t="s">
        <v>704</v>
      </c>
      <c r="B11" s="622"/>
      <c r="C11" s="622"/>
      <c r="D11" s="691"/>
      <c r="E11" s="691"/>
      <c r="F11" s="691"/>
      <c r="G11" s="692"/>
    </row>
    <row r="12" spans="1:16382" ht="15" customHeight="1" x14ac:dyDescent="0.2">
      <c r="A12" s="565" t="s">
        <v>705</v>
      </c>
      <c r="B12" s="566"/>
      <c r="C12" s="566"/>
      <c r="D12" s="566"/>
      <c r="E12" s="566"/>
      <c r="F12" s="566"/>
      <c r="G12" s="567"/>
    </row>
    <row r="13" spans="1:16382" s="134" customFormat="1" ht="15" customHeight="1" x14ac:dyDescent="0.2">
      <c r="A13" s="649" t="s">
        <v>706</v>
      </c>
      <c r="B13" s="650"/>
      <c r="C13" s="579"/>
      <c r="D13" s="580"/>
      <c r="E13" s="580"/>
      <c r="F13" s="580"/>
      <c r="G13" s="581"/>
    </row>
    <row r="14" spans="1:16382" s="134" customFormat="1" ht="15" customHeight="1" x14ac:dyDescent="0.2">
      <c r="A14" s="651" t="s">
        <v>640</v>
      </c>
      <c r="B14" s="652"/>
      <c r="C14" s="579"/>
      <c r="D14" s="580"/>
      <c r="E14" s="580"/>
      <c r="F14" s="580"/>
      <c r="G14" s="581"/>
    </row>
    <row r="15" spans="1:16382" s="134" customFormat="1" ht="15" customHeight="1" x14ac:dyDescent="0.2">
      <c r="A15" s="649" t="s">
        <v>641</v>
      </c>
      <c r="B15" s="650"/>
      <c r="C15" s="579"/>
      <c r="D15" s="580"/>
      <c r="E15" s="580"/>
      <c r="F15" s="580"/>
      <c r="G15" s="581"/>
    </row>
    <row r="16" spans="1:16382" s="134" customFormat="1" ht="15" customHeight="1" x14ac:dyDescent="0.2">
      <c r="A16" s="651" t="s">
        <v>642</v>
      </c>
      <c r="B16" s="652"/>
      <c r="C16" s="656"/>
      <c r="D16" s="657"/>
      <c r="E16" s="657"/>
      <c r="F16" s="657"/>
      <c r="G16" s="658"/>
    </row>
    <row r="17" spans="1:7" s="134" customFormat="1" ht="15" customHeight="1" x14ac:dyDescent="0.2">
      <c r="A17" s="651" t="s">
        <v>644</v>
      </c>
      <c r="B17" s="652"/>
      <c r="C17" s="579"/>
      <c r="D17" s="580"/>
      <c r="E17" s="580"/>
      <c r="F17" s="580"/>
      <c r="G17" s="581"/>
    </row>
    <row r="18" spans="1:7" s="134" customFormat="1" ht="15" customHeight="1" x14ac:dyDescent="0.2">
      <c r="A18" s="651" t="s">
        <v>645</v>
      </c>
      <c r="B18" s="652"/>
      <c r="C18" s="579"/>
      <c r="D18" s="580"/>
      <c r="E18" s="580"/>
      <c r="F18" s="580"/>
      <c r="G18" s="581"/>
    </row>
    <row r="19" spans="1:7" s="134" customFormat="1" ht="15" customHeight="1" x14ac:dyDescent="0.2">
      <c r="A19" s="651" t="s">
        <v>646</v>
      </c>
      <c r="B19" s="652"/>
      <c r="C19" s="579"/>
      <c r="D19" s="580"/>
      <c r="E19" s="580"/>
      <c r="F19" s="580"/>
      <c r="G19" s="581"/>
    </row>
    <row r="20" spans="1:7" s="134" customFormat="1" ht="15" customHeight="1" x14ac:dyDescent="0.2">
      <c r="A20" s="649" t="s">
        <v>647</v>
      </c>
      <c r="B20" s="650"/>
      <c r="C20" s="579"/>
      <c r="D20" s="580"/>
      <c r="E20" s="580"/>
      <c r="F20" s="580"/>
      <c r="G20" s="581"/>
    </row>
    <row r="21" spans="1:7" s="134" customFormat="1" ht="15" customHeight="1" x14ac:dyDescent="0.2">
      <c r="A21" s="649" t="s">
        <v>648</v>
      </c>
      <c r="B21" s="650"/>
      <c r="C21" s="579"/>
      <c r="D21" s="580"/>
      <c r="E21" s="580"/>
      <c r="F21" s="580"/>
      <c r="G21" s="581"/>
    </row>
    <row r="22" spans="1:7" s="134" customFormat="1" ht="15" customHeight="1" x14ac:dyDescent="0.2">
      <c r="A22" s="651" t="s">
        <v>649</v>
      </c>
      <c r="B22" s="652"/>
      <c r="C22" s="653"/>
      <c r="D22" s="654"/>
      <c r="E22" s="654"/>
      <c r="F22" s="654"/>
      <c r="G22" s="655"/>
    </row>
    <row r="23" spans="1:7" s="134" customFormat="1" ht="15" customHeight="1" x14ac:dyDescent="0.2">
      <c r="A23" s="651" t="s">
        <v>650</v>
      </c>
      <c r="B23" s="652"/>
      <c r="C23" s="653"/>
      <c r="D23" s="654"/>
      <c r="E23" s="654"/>
      <c r="F23" s="654"/>
      <c r="G23" s="655"/>
    </row>
    <row r="24" spans="1:7" s="134" customFormat="1" ht="15" customHeight="1" thickBot="1" x14ac:dyDescent="0.25">
      <c r="A24" s="659" t="s">
        <v>651</v>
      </c>
      <c r="B24" s="660"/>
      <c r="C24" s="661"/>
      <c r="D24" s="662"/>
      <c r="E24" s="662"/>
      <c r="F24" s="662"/>
      <c r="G24" s="663"/>
    </row>
    <row r="25" spans="1:7" ht="30" customHeight="1" x14ac:dyDescent="0.2">
      <c r="A25" s="664" t="s">
        <v>707</v>
      </c>
      <c r="B25" s="665"/>
      <c r="C25" s="665"/>
      <c r="D25" s="665"/>
      <c r="E25" s="665"/>
      <c r="F25" s="665"/>
      <c r="G25" s="666"/>
    </row>
    <row r="26" spans="1:7" s="134" customFormat="1" ht="15" customHeight="1" x14ac:dyDescent="0.2">
      <c r="A26" s="649" t="s">
        <v>706</v>
      </c>
      <c r="B26" s="650"/>
      <c r="C26" s="579"/>
      <c r="D26" s="580"/>
      <c r="E26" s="580"/>
      <c r="F26" s="580"/>
      <c r="G26" s="581"/>
    </row>
    <row r="27" spans="1:7" s="134" customFormat="1" ht="15" customHeight="1" x14ac:dyDescent="0.2">
      <c r="A27" s="651" t="s">
        <v>640</v>
      </c>
      <c r="B27" s="652"/>
      <c r="C27" s="579"/>
      <c r="D27" s="580"/>
      <c r="E27" s="580"/>
      <c r="F27" s="580"/>
      <c r="G27" s="581"/>
    </row>
    <row r="28" spans="1:7" s="134" customFormat="1" ht="15" customHeight="1" x14ac:dyDescent="0.2">
      <c r="A28" s="649" t="s">
        <v>641</v>
      </c>
      <c r="B28" s="650"/>
      <c r="C28" s="579"/>
      <c r="D28" s="580"/>
      <c r="E28" s="580"/>
      <c r="F28" s="580"/>
      <c r="G28" s="581"/>
    </row>
    <row r="29" spans="1:7" s="134" customFormat="1" ht="15" customHeight="1" x14ac:dyDescent="0.2">
      <c r="A29" s="651" t="s">
        <v>642</v>
      </c>
      <c r="B29" s="652"/>
      <c r="C29" s="656"/>
      <c r="D29" s="657"/>
      <c r="E29" s="657"/>
      <c r="F29" s="657"/>
      <c r="G29" s="658"/>
    </row>
    <row r="30" spans="1:7" s="134" customFormat="1" ht="15" customHeight="1" x14ac:dyDescent="0.2">
      <c r="A30" s="651" t="s">
        <v>701</v>
      </c>
      <c r="B30" s="652"/>
      <c r="C30" s="579"/>
      <c r="D30" s="580"/>
      <c r="E30" s="580"/>
      <c r="F30" s="580"/>
      <c r="G30" s="581"/>
    </row>
    <row r="31" spans="1:7" s="134" customFormat="1" ht="15" customHeight="1" x14ac:dyDescent="0.2">
      <c r="A31" s="651" t="s">
        <v>644</v>
      </c>
      <c r="B31" s="652"/>
      <c r="C31" s="579"/>
      <c r="D31" s="580"/>
      <c r="E31" s="580"/>
      <c r="F31" s="580"/>
      <c r="G31" s="581"/>
    </row>
    <row r="32" spans="1:7" s="134" customFormat="1" ht="15" customHeight="1" x14ac:dyDescent="0.2">
      <c r="A32" s="651" t="s">
        <v>645</v>
      </c>
      <c r="B32" s="652"/>
      <c r="C32" s="579"/>
      <c r="D32" s="580"/>
      <c r="E32" s="580"/>
      <c r="F32" s="580"/>
      <c r="G32" s="581"/>
    </row>
    <row r="33" spans="1:7" s="134" customFormat="1" ht="15" customHeight="1" x14ac:dyDescent="0.2">
      <c r="A33" s="651" t="s">
        <v>646</v>
      </c>
      <c r="B33" s="652"/>
      <c r="C33" s="579"/>
      <c r="D33" s="580"/>
      <c r="E33" s="580"/>
      <c r="F33" s="580"/>
      <c r="G33" s="581"/>
    </row>
    <row r="34" spans="1:7" s="134" customFormat="1" ht="15" customHeight="1" x14ac:dyDescent="0.2">
      <c r="A34" s="649" t="s">
        <v>647</v>
      </c>
      <c r="B34" s="650"/>
      <c r="C34" s="579"/>
      <c r="D34" s="580"/>
      <c r="E34" s="580"/>
      <c r="F34" s="580"/>
      <c r="G34" s="581"/>
    </row>
    <row r="35" spans="1:7" s="134" customFormat="1" ht="15" customHeight="1" x14ac:dyDescent="0.2">
      <c r="A35" s="649" t="s">
        <v>648</v>
      </c>
      <c r="B35" s="650"/>
      <c r="C35" s="579"/>
      <c r="D35" s="580"/>
      <c r="E35" s="580"/>
      <c r="F35" s="580"/>
      <c r="G35" s="581"/>
    </row>
    <row r="36" spans="1:7" s="134" customFormat="1" ht="15" customHeight="1" x14ac:dyDescent="0.2">
      <c r="A36" s="651" t="s">
        <v>649</v>
      </c>
      <c r="B36" s="652"/>
      <c r="C36" s="653"/>
      <c r="D36" s="654"/>
      <c r="E36" s="654"/>
      <c r="F36" s="654"/>
      <c r="G36" s="655"/>
    </row>
    <row r="37" spans="1:7" s="134" customFormat="1" ht="15" customHeight="1" x14ac:dyDescent="0.2">
      <c r="A37" s="651" t="s">
        <v>650</v>
      </c>
      <c r="B37" s="652"/>
      <c r="C37" s="653"/>
      <c r="D37" s="654"/>
      <c r="E37" s="654"/>
      <c r="F37" s="654"/>
      <c r="G37" s="655"/>
    </row>
    <row r="38" spans="1:7" s="134" customFormat="1" ht="15" customHeight="1" thickBot="1" x14ac:dyDescent="0.25">
      <c r="A38" s="644" t="s">
        <v>651</v>
      </c>
      <c r="B38" s="645"/>
      <c r="C38" s="586"/>
      <c r="D38" s="587"/>
      <c r="E38" s="587"/>
      <c r="F38" s="587"/>
      <c r="G38" s="588"/>
    </row>
    <row r="39" spans="1:7" ht="15" customHeight="1" x14ac:dyDescent="0.2">
      <c r="A39" s="646" t="s">
        <v>708</v>
      </c>
      <c r="B39" s="647"/>
      <c r="C39" s="647"/>
      <c r="D39" s="647"/>
      <c r="E39" s="647"/>
      <c r="F39" s="647"/>
      <c r="G39" s="648"/>
    </row>
    <row r="40" spans="1:7" ht="45.75" customHeight="1" x14ac:dyDescent="0.2">
      <c r="A40" s="633" t="s">
        <v>1131</v>
      </c>
      <c r="B40" s="634"/>
      <c r="C40" s="634"/>
      <c r="D40" s="634"/>
      <c r="E40" s="634"/>
      <c r="F40" s="634"/>
      <c r="G40" s="635"/>
    </row>
    <row r="41" spans="1:7" ht="43.5" customHeight="1" x14ac:dyDescent="0.2">
      <c r="A41" s="636" t="s">
        <v>908</v>
      </c>
      <c r="B41" s="637"/>
      <c r="C41" s="637"/>
      <c r="D41" s="637"/>
      <c r="E41" s="637"/>
      <c r="F41" s="638"/>
      <c r="G41" s="639"/>
    </row>
    <row r="42" spans="1:7" ht="72" customHeight="1" thickBot="1" x14ac:dyDescent="0.25">
      <c r="A42" s="640" t="s">
        <v>909</v>
      </c>
      <c r="B42" s="641"/>
      <c r="C42" s="641"/>
      <c r="D42" s="641"/>
      <c r="E42" s="641"/>
      <c r="F42" s="642"/>
      <c r="G42" s="643"/>
    </row>
    <row r="43" spans="1:7" ht="15" customHeight="1" thickBot="1" x14ac:dyDescent="0.25">
      <c r="A43" s="510" t="s">
        <v>636</v>
      </c>
      <c r="B43" s="510"/>
      <c r="C43" s="510"/>
      <c r="D43" s="510"/>
      <c r="E43" s="510"/>
      <c r="F43" s="510"/>
      <c r="G43" s="510"/>
    </row>
    <row r="44" spans="1:7" ht="15" customHeight="1" thickBot="1" x14ac:dyDescent="0.25">
      <c r="A44" s="491" t="s">
        <v>910</v>
      </c>
      <c r="B44" s="492"/>
      <c r="C44" s="492"/>
      <c r="D44" s="492"/>
      <c r="E44" s="492"/>
      <c r="F44" s="492"/>
      <c r="G44" s="493"/>
    </row>
    <row r="45" spans="1:7" ht="57.75" customHeight="1" x14ac:dyDescent="0.2">
      <c r="A45" s="631" t="s">
        <v>754</v>
      </c>
      <c r="B45" s="632"/>
      <c r="C45" s="632"/>
      <c r="D45" s="632"/>
      <c r="E45" s="632"/>
      <c r="F45" s="632"/>
      <c r="G45" s="354"/>
    </row>
    <row r="46" spans="1:7" ht="15" customHeight="1" thickBot="1" x14ac:dyDescent="0.25">
      <c r="A46" s="445" t="s">
        <v>755</v>
      </c>
      <c r="B46" s="446"/>
      <c r="C46" s="446"/>
      <c r="D46" s="446"/>
      <c r="E46" s="446"/>
      <c r="F46" s="446"/>
      <c r="G46" s="447"/>
    </row>
    <row r="47" spans="1:7" ht="15" customHeight="1" thickBot="1" x14ac:dyDescent="0.25">
      <c r="A47" s="510" t="s">
        <v>636</v>
      </c>
      <c r="B47" s="510"/>
      <c r="C47" s="510"/>
      <c r="D47" s="510"/>
      <c r="E47" s="510"/>
      <c r="F47" s="510"/>
      <c r="G47" s="510"/>
    </row>
    <row r="48" spans="1:7" ht="15" customHeight="1" thickBot="1" x14ac:dyDescent="0.25">
      <c r="A48" s="511" t="s">
        <v>911</v>
      </c>
      <c r="B48" s="512"/>
      <c r="C48" s="512"/>
      <c r="D48" s="512"/>
      <c r="E48" s="512"/>
      <c r="F48" s="512"/>
      <c r="G48" s="513"/>
    </row>
    <row r="49" spans="1:7" ht="15" customHeight="1" x14ac:dyDescent="0.2">
      <c r="A49" s="533" t="s">
        <v>709</v>
      </c>
      <c r="B49" s="534"/>
      <c r="C49" s="534"/>
      <c r="D49" s="534"/>
      <c r="E49" s="534"/>
      <c r="F49" s="534"/>
      <c r="G49" s="535"/>
    </row>
    <row r="50" spans="1:7" ht="15" customHeight="1" x14ac:dyDescent="0.2">
      <c r="A50" s="568" t="s">
        <v>912</v>
      </c>
      <c r="B50" s="628"/>
      <c r="C50" s="628"/>
      <c r="D50" s="629"/>
      <c r="E50" s="629"/>
      <c r="F50" s="629"/>
      <c r="G50" s="630"/>
    </row>
    <row r="51" spans="1:7" ht="30" customHeight="1" x14ac:dyDescent="0.2">
      <c r="A51" s="599" t="s">
        <v>710</v>
      </c>
      <c r="B51" s="569"/>
      <c r="C51" s="569"/>
      <c r="D51" s="625"/>
      <c r="E51" s="626"/>
      <c r="F51" s="626"/>
      <c r="G51" s="627"/>
    </row>
    <row r="52" spans="1:7" ht="15" customHeight="1" x14ac:dyDescent="0.2">
      <c r="A52" s="536" t="s">
        <v>711</v>
      </c>
      <c r="B52" s="537"/>
      <c r="C52" s="537"/>
      <c r="D52" s="484"/>
      <c r="E52" s="484"/>
      <c r="F52" s="484"/>
      <c r="G52" s="485"/>
    </row>
    <row r="53" spans="1:7" ht="45" customHeight="1" x14ac:dyDescent="0.2">
      <c r="A53" s="536" t="s">
        <v>712</v>
      </c>
      <c r="B53" s="537"/>
      <c r="C53" s="537"/>
      <c r="D53" s="484"/>
      <c r="E53" s="484"/>
      <c r="F53" s="484"/>
      <c r="G53" s="485"/>
    </row>
    <row r="54" spans="1:7" ht="45" customHeight="1" x14ac:dyDescent="0.2">
      <c r="A54" s="536" t="s">
        <v>713</v>
      </c>
      <c r="B54" s="537"/>
      <c r="C54" s="537"/>
      <c r="D54" s="484"/>
      <c r="E54" s="484"/>
      <c r="F54" s="484"/>
      <c r="G54" s="485"/>
    </row>
    <row r="55" spans="1:7" ht="60.75" customHeight="1" x14ac:dyDescent="0.2">
      <c r="A55" s="536" t="s">
        <v>714</v>
      </c>
      <c r="B55" s="537"/>
      <c r="C55" s="537"/>
      <c r="D55" s="484"/>
      <c r="E55" s="484"/>
      <c r="F55" s="484"/>
      <c r="G55" s="485"/>
    </row>
    <row r="56" spans="1:7" ht="30" customHeight="1" x14ac:dyDescent="0.2">
      <c r="A56" s="616" t="s">
        <v>715</v>
      </c>
      <c r="B56" s="522"/>
      <c r="C56" s="522"/>
      <c r="D56" s="522"/>
      <c r="E56" s="522"/>
      <c r="F56" s="522"/>
      <c r="G56" s="523"/>
    </row>
    <row r="57" spans="1:7" ht="86.25" customHeight="1" x14ac:dyDescent="0.2">
      <c r="A57" s="617" t="s">
        <v>716</v>
      </c>
      <c r="B57" s="618"/>
      <c r="C57" s="618"/>
      <c r="D57" s="619"/>
      <c r="E57" s="619"/>
      <c r="F57" s="619"/>
      <c r="G57" s="620"/>
    </row>
    <row r="58" spans="1:7" ht="86.25" customHeight="1" thickBot="1" x14ac:dyDescent="0.25">
      <c r="A58" s="621" t="s">
        <v>717</v>
      </c>
      <c r="B58" s="622"/>
      <c r="C58" s="622"/>
      <c r="D58" s="623"/>
      <c r="E58" s="623"/>
      <c r="F58" s="623"/>
      <c r="G58" s="624"/>
    </row>
    <row r="59" spans="1:7" ht="15" customHeight="1" x14ac:dyDescent="0.2">
      <c r="A59" s="533" t="s">
        <v>718</v>
      </c>
      <c r="B59" s="534"/>
      <c r="C59" s="534"/>
      <c r="D59" s="534"/>
      <c r="E59" s="534"/>
      <c r="F59" s="534"/>
      <c r="G59" s="535"/>
    </row>
    <row r="60" spans="1:7" ht="15" customHeight="1" x14ac:dyDescent="0.2">
      <c r="A60" s="576" t="s">
        <v>719</v>
      </c>
      <c r="B60" s="577"/>
      <c r="C60" s="578"/>
      <c r="D60" s="583"/>
      <c r="E60" s="584"/>
      <c r="F60" s="584"/>
      <c r="G60" s="585"/>
    </row>
    <row r="61" spans="1:7" ht="73.5" customHeight="1" x14ac:dyDescent="0.2">
      <c r="A61" s="519" t="s">
        <v>720</v>
      </c>
      <c r="B61" s="582"/>
      <c r="C61" s="520"/>
      <c r="D61" s="579"/>
      <c r="E61" s="580"/>
      <c r="F61" s="580"/>
      <c r="G61" s="581"/>
    </row>
    <row r="62" spans="1:7" ht="30" customHeight="1" x14ac:dyDescent="0.2">
      <c r="A62" s="615" t="s">
        <v>1002</v>
      </c>
      <c r="B62" s="582"/>
      <c r="C62" s="520"/>
      <c r="D62" s="579"/>
      <c r="E62" s="580"/>
      <c r="F62" s="580"/>
      <c r="G62" s="581"/>
    </row>
    <row r="63" spans="1:7" ht="30" customHeight="1" thickBot="1" x14ac:dyDescent="0.25">
      <c r="A63" s="609" t="s">
        <v>721</v>
      </c>
      <c r="B63" s="610"/>
      <c r="C63" s="611"/>
      <c r="D63" s="612"/>
      <c r="E63" s="613"/>
      <c r="F63" s="613"/>
      <c r="G63" s="614"/>
    </row>
    <row r="64" spans="1:7" ht="15" customHeight="1" x14ac:dyDescent="0.2">
      <c r="A64" s="496" t="s">
        <v>764</v>
      </c>
      <c r="B64" s="497"/>
      <c r="C64" s="497"/>
      <c r="D64" s="497"/>
      <c r="E64" s="497"/>
      <c r="F64" s="497"/>
      <c r="G64" s="589"/>
    </row>
    <row r="65" spans="1:7" ht="15" customHeight="1" x14ac:dyDescent="0.2">
      <c r="A65" s="606" t="s">
        <v>722</v>
      </c>
      <c r="B65" s="607"/>
      <c r="C65" s="608"/>
      <c r="D65" s="583"/>
      <c r="E65" s="584"/>
      <c r="F65" s="584"/>
      <c r="G65" s="585"/>
    </row>
    <row r="66" spans="1:7" ht="15" customHeight="1" x14ac:dyDescent="0.2">
      <c r="A66" s="593" t="s">
        <v>723</v>
      </c>
      <c r="B66" s="594"/>
      <c r="C66" s="594"/>
      <c r="D66" s="594"/>
      <c r="E66" s="594"/>
      <c r="F66" s="594"/>
      <c r="G66" s="595"/>
    </row>
    <row r="67" spans="1:7" ht="15" customHeight="1" x14ac:dyDescent="0.2">
      <c r="A67" s="596" t="s">
        <v>1003</v>
      </c>
      <c r="B67" s="597"/>
      <c r="C67" s="597"/>
      <c r="D67" s="597"/>
      <c r="E67" s="597"/>
      <c r="F67" s="597"/>
      <c r="G67" s="598"/>
    </row>
    <row r="68" spans="1:7" ht="15" customHeight="1" x14ac:dyDescent="0.2">
      <c r="A68" s="519" t="s">
        <v>724</v>
      </c>
      <c r="B68" s="582"/>
      <c r="C68" s="520"/>
      <c r="D68" s="579"/>
      <c r="E68" s="580"/>
      <c r="F68" s="580"/>
      <c r="G68" s="581"/>
    </row>
    <row r="69" spans="1:7" ht="15" customHeight="1" x14ac:dyDescent="0.2">
      <c r="A69" s="599" t="s">
        <v>725</v>
      </c>
      <c r="B69" s="569"/>
      <c r="C69" s="569"/>
      <c r="D69" s="569"/>
      <c r="E69" s="569"/>
      <c r="F69" s="569"/>
      <c r="G69" s="600"/>
    </row>
    <row r="70" spans="1:7" ht="15" customHeight="1" x14ac:dyDescent="0.2">
      <c r="A70" s="601" t="s">
        <v>1158</v>
      </c>
      <c r="B70" s="602"/>
      <c r="C70" s="602"/>
      <c r="D70" s="602"/>
      <c r="E70" s="602"/>
      <c r="F70" s="602"/>
      <c r="G70" s="603"/>
    </row>
    <row r="71" spans="1:7" ht="15" customHeight="1" thickBot="1" x14ac:dyDescent="0.25">
      <c r="A71" s="498" t="s">
        <v>726</v>
      </c>
      <c r="B71" s="499"/>
      <c r="C71" s="500"/>
      <c r="D71" s="586"/>
      <c r="E71" s="587"/>
      <c r="F71" s="587"/>
      <c r="G71" s="588"/>
    </row>
    <row r="72" spans="1:7" ht="15" customHeight="1" x14ac:dyDescent="0.2">
      <c r="A72" s="496" t="s">
        <v>765</v>
      </c>
      <c r="B72" s="497"/>
      <c r="C72" s="497"/>
      <c r="D72" s="497"/>
      <c r="E72" s="497"/>
      <c r="F72" s="497"/>
      <c r="G72" s="589"/>
    </row>
    <row r="73" spans="1:7" ht="15" customHeight="1" x14ac:dyDescent="0.2">
      <c r="A73" s="604" t="s">
        <v>1105</v>
      </c>
      <c r="B73" s="506"/>
      <c r="C73" s="506"/>
      <c r="D73" s="506"/>
      <c r="E73" s="506"/>
      <c r="F73" s="506"/>
      <c r="G73" s="605"/>
    </row>
    <row r="74" spans="1:7" ht="15" customHeight="1" x14ac:dyDescent="0.2">
      <c r="A74" s="590" t="s">
        <v>727</v>
      </c>
      <c r="B74" s="591"/>
      <c r="C74" s="591"/>
      <c r="D74" s="591"/>
      <c r="E74" s="591"/>
      <c r="F74" s="591"/>
      <c r="G74" s="592"/>
    </row>
    <row r="75" spans="1:7" ht="15" customHeight="1" x14ac:dyDescent="0.2">
      <c r="A75" s="576" t="s">
        <v>728</v>
      </c>
      <c r="B75" s="577"/>
      <c r="C75" s="578"/>
      <c r="D75" s="583"/>
      <c r="E75" s="584"/>
      <c r="F75" s="584"/>
      <c r="G75" s="585"/>
    </row>
    <row r="76" spans="1:7" ht="15" customHeight="1" x14ac:dyDescent="0.2">
      <c r="A76" s="576" t="s">
        <v>729</v>
      </c>
      <c r="B76" s="577"/>
      <c r="C76" s="578"/>
      <c r="D76" s="579"/>
      <c r="E76" s="580"/>
      <c r="F76" s="580"/>
      <c r="G76" s="581"/>
    </row>
    <row r="77" spans="1:7" ht="15" customHeight="1" x14ac:dyDescent="0.2">
      <c r="A77" s="519" t="s">
        <v>730</v>
      </c>
      <c r="B77" s="582"/>
      <c r="C77" s="520"/>
      <c r="D77" s="583"/>
      <c r="E77" s="584"/>
      <c r="F77" s="584"/>
      <c r="G77" s="585"/>
    </row>
    <row r="78" spans="1:7" ht="15" customHeight="1" thickBot="1" x14ac:dyDescent="0.25">
      <c r="A78" s="498" t="s">
        <v>729</v>
      </c>
      <c r="B78" s="499"/>
      <c r="C78" s="500"/>
      <c r="D78" s="586"/>
      <c r="E78" s="587"/>
      <c r="F78" s="587"/>
      <c r="G78" s="588"/>
    </row>
    <row r="79" spans="1:7" ht="15" customHeight="1" thickBot="1" x14ac:dyDescent="0.25">
      <c r="A79" s="510" t="s">
        <v>636</v>
      </c>
      <c r="B79" s="510"/>
      <c r="C79" s="510"/>
      <c r="D79" s="510"/>
      <c r="E79" s="510"/>
      <c r="F79" s="510"/>
      <c r="G79" s="510"/>
    </row>
    <row r="80" spans="1:7" ht="15" customHeight="1" thickBot="1" x14ac:dyDescent="0.25">
      <c r="A80" s="491" t="s">
        <v>914</v>
      </c>
      <c r="B80" s="574"/>
      <c r="C80" s="574"/>
      <c r="D80" s="574"/>
      <c r="E80" s="574"/>
      <c r="F80" s="574"/>
      <c r="G80" s="575"/>
    </row>
    <row r="81" spans="1:7" ht="15" customHeight="1" x14ac:dyDescent="0.2">
      <c r="A81" s="565" t="s">
        <v>731</v>
      </c>
      <c r="B81" s="566"/>
      <c r="C81" s="566"/>
      <c r="D81" s="566"/>
      <c r="E81" s="566"/>
      <c r="F81" s="566"/>
      <c r="G81" s="567"/>
    </row>
    <row r="82" spans="1:7" ht="66.75" customHeight="1" thickBot="1" x14ac:dyDescent="0.25">
      <c r="A82" s="568" t="s">
        <v>913</v>
      </c>
      <c r="B82" s="569"/>
      <c r="C82" s="570" t="s">
        <v>1001</v>
      </c>
      <c r="D82" s="571"/>
      <c r="E82" s="571"/>
      <c r="F82" s="571"/>
      <c r="G82" s="572"/>
    </row>
    <row r="83" spans="1:7" ht="15" x14ac:dyDescent="0.2">
      <c r="A83" s="473" t="s">
        <v>1004</v>
      </c>
      <c r="B83" s="474"/>
      <c r="C83" s="474"/>
      <c r="D83" s="474"/>
      <c r="E83" s="474"/>
      <c r="F83" s="474"/>
      <c r="G83" s="475"/>
    </row>
    <row r="84" spans="1:7" ht="15" x14ac:dyDescent="0.25">
      <c r="A84" s="476" t="s">
        <v>538</v>
      </c>
      <c r="B84" s="477"/>
      <c r="C84" s="477"/>
      <c r="D84" s="477"/>
      <c r="E84" s="232" t="s">
        <v>761</v>
      </c>
      <c r="F84" s="477" t="s">
        <v>156</v>
      </c>
      <c r="G84" s="526"/>
    </row>
    <row r="85" spans="1:7" ht="14.25" x14ac:dyDescent="0.2">
      <c r="A85" s="503" t="s">
        <v>1106</v>
      </c>
      <c r="B85" s="504"/>
      <c r="C85" s="504"/>
      <c r="D85" s="504"/>
      <c r="E85" s="352" t="str">
        <f>IFERROR('Range List'!L2,"Select County")</f>
        <v>Select County</v>
      </c>
      <c r="F85" s="527"/>
      <c r="G85" s="528"/>
    </row>
    <row r="86" spans="1:7" ht="14.25" x14ac:dyDescent="0.2">
      <c r="A86" s="503" t="s">
        <v>67</v>
      </c>
      <c r="B86" s="504"/>
      <c r="C86" s="504"/>
      <c r="D86" s="504"/>
      <c r="E86" s="352">
        <v>2</v>
      </c>
      <c r="F86" s="527"/>
      <c r="G86" s="528"/>
    </row>
    <row r="87" spans="1:7" ht="15" thickBot="1" x14ac:dyDescent="0.25">
      <c r="A87" s="524" t="s">
        <v>527</v>
      </c>
      <c r="B87" s="525"/>
      <c r="C87" s="525"/>
      <c r="D87" s="525"/>
      <c r="E87" s="353">
        <v>2</v>
      </c>
      <c r="F87" s="501"/>
      <c r="G87" s="502"/>
    </row>
    <row r="88" spans="1:7" ht="48.75" customHeight="1" x14ac:dyDescent="0.2">
      <c r="A88" s="573" t="s">
        <v>1005</v>
      </c>
      <c r="B88" s="556"/>
      <c r="C88" s="556"/>
      <c r="D88" s="556"/>
      <c r="E88" s="556"/>
      <c r="F88" s="556"/>
      <c r="G88" s="557"/>
    </row>
    <row r="89" spans="1:7" ht="15" customHeight="1" x14ac:dyDescent="0.2">
      <c r="A89" s="529" t="s">
        <v>732</v>
      </c>
      <c r="B89" s="530"/>
      <c r="C89" s="531"/>
      <c r="D89" s="531"/>
      <c r="E89" s="531"/>
      <c r="F89" s="531"/>
      <c r="G89" s="532"/>
    </row>
    <row r="90" spans="1:7" ht="15" customHeight="1" thickBot="1" x14ac:dyDescent="0.25">
      <c r="A90" s="529" t="s">
        <v>733</v>
      </c>
      <c r="B90" s="530"/>
      <c r="C90" s="531"/>
      <c r="D90" s="531"/>
      <c r="E90" s="531"/>
      <c r="F90" s="531"/>
      <c r="G90" s="532"/>
    </row>
    <row r="91" spans="1:7" ht="15" customHeight="1" x14ac:dyDescent="0.2">
      <c r="A91" s="533" t="s">
        <v>1006</v>
      </c>
      <c r="B91" s="534"/>
      <c r="C91" s="534"/>
      <c r="D91" s="534"/>
      <c r="E91" s="534"/>
      <c r="F91" s="534"/>
      <c r="G91" s="535"/>
    </row>
    <row r="92" spans="1:7" ht="30" customHeight="1" x14ac:dyDescent="0.2">
      <c r="A92" s="536" t="s">
        <v>734</v>
      </c>
      <c r="B92" s="537"/>
      <c r="C92" s="537"/>
      <c r="D92" s="537"/>
      <c r="E92" s="537"/>
      <c r="F92" s="537"/>
      <c r="G92" s="151"/>
    </row>
    <row r="93" spans="1:7" ht="30" customHeight="1" thickBot="1" x14ac:dyDescent="0.25">
      <c r="A93" s="494" t="s">
        <v>735</v>
      </c>
      <c r="B93" s="495"/>
      <c r="C93" s="495"/>
      <c r="D93" s="495"/>
      <c r="E93" s="495"/>
      <c r="F93" s="495"/>
      <c r="G93" s="152"/>
    </row>
    <row r="94" spans="1:7" customFormat="1" ht="15" customHeight="1" x14ac:dyDescent="0.2">
      <c r="A94" s="538" t="s">
        <v>1007</v>
      </c>
      <c r="B94" s="539"/>
      <c r="C94" s="539"/>
      <c r="D94" s="539"/>
      <c r="E94" s="539"/>
      <c r="F94" s="539"/>
      <c r="G94" s="540"/>
    </row>
    <row r="95" spans="1:7" customFormat="1" ht="30" customHeight="1" x14ac:dyDescent="0.2">
      <c r="A95" s="541" t="s">
        <v>916</v>
      </c>
      <c r="B95" s="542"/>
      <c r="C95" s="542"/>
      <c r="D95" s="542"/>
      <c r="E95" s="542"/>
      <c r="F95" s="543"/>
      <c r="G95" s="356" t="str">
        <f>IFERROR(IF(OR(D51="Brazoria", D51="Chambers", D51="Fort Bend", D51="Galveston", D51="Harris", D51="Liberty", D51="Montgomery", D51="Waller"),"Yes","No"),"")</f>
        <v>No</v>
      </c>
    </row>
    <row r="96" spans="1:7" customFormat="1" ht="15" customHeight="1" x14ac:dyDescent="0.2">
      <c r="A96" s="544" t="s">
        <v>917</v>
      </c>
      <c r="B96" s="545"/>
      <c r="C96" s="545"/>
      <c r="D96" s="545"/>
      <c r="E96" s="545"/>
      <c r="F96" s="546"/>
      <c r="G96" s="151"/>
    </row>
    <row r="97" spans="1:7" customFormat="1" ht="30" customHeight="1" thickBot="1" x14ac:dyDescent="0.25">
      <c r="A97" s="547" t="s">
        <v>918</v>
      </c>
      <c r="B97" s="548"/>
      <c r="C97" s="548"/>
      <c r="D97" s="548"/>
      <c r="E97" s="548"/>
      <c r="F97" s="549"/>
      <c r="G97" s="171"/>
    </row>
    <row r="98" spans="1:7" ht="13.5" thickBot="1" x14ac:dyDescent="0.25">
      <c r="A98" s="510" t="s">
        <v>636</v>
      </c>
      <c r="B98" s="510"/>
      <c r="C98" s="510"/>
      <c r="D98" s="510"/>
      <c r="E98" s="510"/>
      <c r="F98" s="510"/>
      <c r="G98" s="510"/>
    </row>
    <row r="99" spans="1:7" ht="15" customHeight="1" thickBot="1" x14ac:dyDescent="0.25">
      <c r="A99" s="511" t="s">
        <v>736</v>
      </c>
      <c r="B99" s="512"/>
      <c r="C99" s="512"/>
      <c r="D99" s="512"/>
      <c r="E99" s="512"/>
      <c r="F99" s="512"/>
      <c r="G99" s="513"/>
    </row>
    <row r="100" spans="1:7" ht="29.25" customHeight="1" thickBot="1" x14ac:dyDescent="0.25">
      <c r="A100" s="514" t="s">
        <v>737</v>
      </c>
      <c r="B100" s="515"/>
      <c r="C100" s="515"/>
      <c r="D100" s="515"/>
      <c r="E100" s="515"/>
      <c r="F100" s="515"/>
      <c r="G100" s="516"/>
    </row>
    <row r="101" spans="1:7" ht="15" customHeight="1" x14ac:dyDescent="0.2">
      <c r="A101" s="517" t="s">
        <v>738</v>
      </c>
      <c r="B101" s="466"/>
      <c r="C101" s="466"/>
      <c r="D101" s="466"/>
      <c r="E101" s="466"/>
      <c r="F101" s="466"/>
      <c r="G101" s="518"/>
    </row>
    <row r="102" spans="1:7" ht="31.5" customHeight="1" thickBot="1" x14ac:dyDescent="0.25">
      <c r="A102" s="519" t="s">
        <v>739</v>
      </c>
      <c r="B102" s="520"/>
      <c r="C102" s="521" t="s">
        <v>1008</v>
      </c>
      <c r="D102" s="522"/>
      <c r="E102" s="522"/>
      <c r="F102" s="522"/>
      <c r="G102" s="523"/>
    </row>
    <row r="103" spans="1:7" ht="15" customHeight="1" x14ac:dyDescent="0.2">
      <c r="A103" s="517" t="s">
        <v>740</v>
      </c>
      <c r="B103" s="466"/>
      <c r="C103" s="466"/>
      <c r="D103" s="466"/>
      <c r="E103" s="466"/>
      <c r="F103" s="466"/>
      <c r="G103" s="518"/>
    </row>
    <row r="104" spans="1:7" ht="31.5" customHeight="1" thickBot="1" x14ac:dyDescent="0.25">
      <c r="A104" s="519" t="s">
        <v>739</v>
      </c>
      <c r="B104" s="520"/>
      <c r="C104" s="521" t="s">
        <v>1009</v>
      </c>
      <c r="D104" s="522"/>
      <c r="E104" s="522"/>
      <c r="F104" s="522"/>
      <c r="G104" s="523"/>
    </row>
    <row r="105" spans="1:7" ht="15" customHeight="1" x14ac:dyDescent="0.2">
      <c r="A105" s="517" t="s">
        <v>741</v>
      </c>
      <c r="B105" s="466"/>
      <c r="C105" s="466"/>
      <c r="D105" s="466"/>
      <c r="E105" s="466"/>
      <c r="F105" s="466"/>
      <c r="G105" s="518"/>
    </row>
    <row r="106" spans="1:7" ht="32.25" customHeight="1" thickBot="1" x14ac:dyDescent="0.25">
      <c r="A106" s="498" t="s">
        <v>739</v>
      </c>
      <c r="B106" s="500"/>
      <c r="C106" s="558" t="s">
        <v>1010</v>
      </c>
      <c r="D106" s="559"/>
      <c r="E106" s="559"/>
      <c r="F106" s="559"/>
      <c r="G106" s="560"/>
    </row>
    <row r="107" spans="1:7" ht="15" customHeight="1" thickBot="1" x14ac:dyDescent="0.25">
      <c r="A107" s="510" t="s">
        <v>636</v>
      </c>
      <c r="B107" s="510"/>
      <c r="C107" s="510"/>
      <c r="D107" s="510"/>
      <c r="E107" s="510"/>
      <c r="F107" s="510"/>
      <c r="G107" s="510"/>
    </row>
    <row r="108" spans="1:7" ht="15" customHeight="1" thickBot="1" x14ac:dyDescent="0.25">
      <c r="A108" s="550" t="s">
        <v>742</v>
      </c>
      <c r="B108" s="551"/>
      <c r="C108" s="551"/>
      <c r="D108" s="551"/>
      <c r="E108" s="551"/>
      <c r="F108" s="551"/>
      <c r="G108" s="552"/>
    </row>
    <row r="109" spans="1:7" ht="15" customHeight="1" x14ac:dyDescent="0.2">
      <c r="A109" s="533" t="s">
        <v>743</v>
      </c>
      <c r="B109" s="534"/>
      <c r="C109" s="534"/>
      <c r="D109" s="534"/>
      <c r="E109" s="534"/>
      <c r="F109" s="534"/>
      <c r="G109" s="535"/>
    </row>
    <row r="110" spans="1:7" ht="15" customHeight="1" x14ac:dyDescent="0.2">
      <c r="A110" s="529" t="s">
        <v>744</v>
      </c>
      <c r="B110" s="530"/>
      <c r="C110" s="530"/>
      <c r="D110" s="530"/>
      <c r="E110" s="530"/>
      <c r="F110" s="530"/>
      <c r="G110" s="151"/>
    </row>
    <row r="111" spans="1:7" ht="15" customHeight="1" x14ac:dyDescent="0.2">
      <c r="A111" s="553" t="s">
        <v>1162</v>
      </c>
      <c r="B111" s="554"/>
      <c r="C111" s="554"/>
      <c r="D111" s="554"/>
      <c r="E111" s="554"/>
      <c r="F111" s="554"/>
      <c r="G111" s="151"/>
    </row>
    <row r="112" spans="1:7" ht="59.25" customHeight="1" x14ac:dyDescent="0.2">
      <c r="A112" s="555" t="s">
        <v>1163</v>
      </c>
      <c r="B112" s="556"/>
      <c r="C112" s="556"/>
      <c r="D112" s="556"/>
      <c r="E112" s="556"/>
      <c r="F112" s="556"/>
      <c r="G112" s="557"/>
    </row>
    <row r="113" spans="1:9" ht="15" customHeight="1" thickBot="1" x14ac:dyDescent="0.25">
      <c r="A113" s="445" t="s">
        <v>745</v>
      </c>
      <c r="B113" s="446"/>
      <c r="C113" s="446"/>
      <c r="D113" s="446"/>
      <c r="E113" s="446"/>
      <c r="F113" s="446"/>
      <c r="G113" s="447"/>
    </row>
    <row r="114" spans="1:9" ht="30" customHeight="1" thickBot="1" x14ac:dyDescent="0.25">
      <c r="A114" s="561" t="s">
        <v>1134</v>
      </c>
      <c r="B114" s="562"/>
      <c r="C114" s="562"/>
      <c r="D114" s="562"/>
      <c r="E114" s="562"/>
      <c r="F114" s="562"/>
      <c r="G114" s="146"/>
    </row>
    <row r="115" spans="1:9" ht="15" customHeight="1" x14ac:dyDescent="0.2">
      <c r="A115" s="563" t="s">
        <v>746</v>
      </c>
      <c r="B115" s="564"/>
      <c r="C115" s="564"/>
      <c r="D115" s="564"/>
      <c r="E115" s="564"/>
      <c r="F115" s="564"/>
      <c r="G115" s="147"/>
    </row>
    <row r="116" spans="1:9" ht="60" customHeight="1" x14ac:dyDescent="0.2">
      <c r="A116" s="494" t="s">
        <v>747</v>
      </c>
      <c r="B116" s="495"/>
      <c r="C116" s="495"/>
      <c r="D116" s="495"/>
      <c r="E116" s="495"/>
      <c r="F116" s="495"/>
      <c r="G116" s="148"/>
    </row>
    <row r="117" spans="1:9" ht="15" customHeight="1" thickBot="1" x14ac:dyDescent="0.25">
      <c r="A117" s="505" t="s">
        <v>748</v>
      </c>
      <c r="B117" s="506"/>
      <c r="C117" s="506"/>
      <c r="D117" s="506"/>
      <c r="E117" s="506"/>
      <c r="F117" s="506"/>
      <c r="G117" s="148"/>
    </row>
    <row r="118" spans="1:9" ht="15" customHeight="1" x14ac:dyDescent="0.2">
      <c r="A118" s="496" t="s">
        <v>749</v>
      </c>
      <c r="B118" s="497"/>
      <c r="C118" s="497"/>
      <c r="D118" s="497"/>
      <c r="E118" s="497"/>
      <c r="F118" s="497"/>
      <c r="G118" s="145"/>
    </row>
    <row r="119" spans="1:9" ht="29.25" customHeight="1" x14ac:dyDescent="0.2">
      <c r="A119" s="494" t="s">
        <v>750</v>
      </c>
      <c r="B119" s="495"/>
      <c r="C119" s="495"/>
      <c r="D119" s="495"/>
      <c r="E119" s="495"/>
      <c r="F119" s="495"/>
      <c r="G119" s="149"/>
    </row>
    <row r="120" spans="1:9" ht="31.5" customHeight="1" thickBot="1" x14ac:dyDescent="0.25">
      <c r="A120" s="494" t="s">
        <v>751</v>
      </c>
      <c r="B120" s="495"/>
      <c r="C120" s="495"/>
      <c r="D120" s="495"/>
      <c r="E120" s="495"/>
      <c r="F120" s="495"/>
      <c r="G120" s="147"/>
    </row>
    <row r="121" spans="1:9" ht="15" customHeight="1" x14ac:dyDescent="0.2">
      <c r="A121" s="496" t="s">
        <v>752</v>
      </c>
      <c r="B121" s="497"/>
      <c r="C121" s="497"/>
      <c r="D121" s="497"/>
      <c r="E121" s="497"/>
      <c r="F121" s="497"/>
      <c r="G121" s="145"/>
    </row>
    <row r="122" spans="1:9" ht="75" customHeight="1" thickBot="1" x14ac:dyDescent="0.25">
      <c r="A122" s="498" t="s">
        <v>753</v>
      </c>
      <c r="B122" s="499"/>
      <c r="C122" s="499"/>
      <c r="D122" s="499"/>
      <c r="E122" s="499"/>
      <c r="F122" s="500"/>
      <c r="G122" s="150"/>
    </row>
    <row r="123" spans="1:9" ht="15" customHeight="1" x14ac:dyDescent="0.2">
      <c r="A123" s="466" t="s">
        <v>1159</v>
      </c>
      <c r="B123" s="467"/>
      <c r="C123" s="467"/>
      <c r="D123" s="467"/>
      <c r="E123" s="467"/>
      <c r="F123" s="468"/>
      <c r="G123" s="145"/>
    </row>
    <row r="124" spans="1:9" ht="15" customHeight="1" x14ac:dyDescent="0.2">
      <c r="A124" s="680" t="s">
        <v>1157</v>
      </c>
      <c r="B124" s="680"/>
      <c r="C124" s="680"/>
      <c r="D124" s="680"/>
      <c r="E124" s="680"/>
      <c r="F124" s="680"/>
      <c r="G124" s="370"/>
      <c r="H124" s="369"/>
    </row>
    <row r="125" spans="1:9" ht="15" customHeight="1" thickBot="1" x14ac:dyDescent="0.25">
      <c r="A125" s="509" t="s">
        <v>1160</v>
      </c>
      <c r="B125" s="509"/>
      <c r="C125" s="509"/>
      <c r="D125" s="507" t="s">
        <v>1156</v>
      </c>
      <c r="E125" s="507"/>
      <c r="F125" s="507"/>
      <c r="G125" s="508"/>
      <c r="H125" s="369"/>
      <c r="I125" s="371"/>
    </row>
    <row r="126" spans="1:9" ht="15" customHeight="1" thickBot="1" x14ac:dyDescent="0.25">
      <c r="A126" s="490" t="s">
        <v>636</v>
      </c>
      <c r="B126" s="490"/>
      <c r="C126" s="490"/>
      <c r="D126" s="490"/>
      <c r="E126" s="490"/>
      <c r="F126" s="490"/>
      <c r="G126" s="490"/>
    </row>
    <row r="127" spans="1:9" ht="15" customHeight="1" thickBot="1" x14ac:dyDescent="0.25">
      <c r="A127" s="491" t="s">
        <v>915</v>
      </c>
      <c r="B127" s="492"/>
      <c r="C127" s="492"/>
      <c r="D127" s="492"/>
      <c r="E127" s="492"/>
      <c r="F127" s="492"/>
      <c r="G127" s="493"/>
    </row>
    <row r="128" spans="1:9" ht="45" customHeight="1" thickBot="1" x14ac:dyDescent="0.25">
      <c r="A128" s="681" t="s">
        <v>1144</v>
      </c>
      <c r="B128" s="499"/>
      <c r="C128" s="499"/>
      <c r="D128" s="499"/>
      <c r="E128" s="499"/>
      <c r="F128" s="499"/>
      <c r="G128" s="150"/>
    </row>
    <row r="129" spans="1:7" ht="73.5" customHeight="1" x14ac:dyDescent="0.2">
      <c r="A129" s="478" t="s">
        <v>756</v>
      </c>
      <c r="B129" s="479"/>
      <c r="C129" s="479"/>
      <c r="D129" s="479"/>
      <c r="E129" s="479"/>
      <c r="F129" s="479"/>
      <c r="G129" s="480"/>
    </row>
    <row r="130" spans="1:7" ht="138.75" customHeight="1" x14ac:dyDescent="0.2">
      <c r="A130" s="481" t="s">
        <v>757</v>
      </c>
      <c r="B130" s="482"/>
      <c r="C130" s="482"/>
      <c r="D130" s="482"/>
      <c r="E130" s="482"/>
      <c r="F130" s="482"/>
      <c r="G130" s="483"/>
    </row>
    <row r="131" spans="1:7" ht="15" customHeight="1" x14ac:dyDescent="0.2">
      <c r="A131" s="142" t="s">
        <v>758</v>
      </c>
      <c r="B131" s="484"/>
      <c r="C131" s="484"/>
      <c r="D131" s="484"/>
      <c r="E131" s="484"/>
      <c r="F131" s="484"/>
      <c r="G131" s="485"/>
    </row>
    <row r="132" spans="1:7" ht="37.5" customHeight="1" x14ac:dyDescent="0.2">
      <c r="A132" s="142" t="s">
        <v>759</v>
      </c>
      <c r="B132" s="486"/>
      <c r="C132" s="486"/>
      <c r="D132" s="486"/>
      <c r="E132" s="486"/>
      <c r="F132" s="486"/>
      <c r="G132" s="487"/>
    </row>
    <row r="133" spans="1:7" ht="15" customHeight="1" x14ac:dyDescent="0.2">
      <c r="A133" s="469" t="s">
        <v>1135</v>
      </c>
      <c r="B133" s="470"/>
      <c r="C133" s="470"/>
      <c r="D133" s="470"/>
      <c r="E133" s="470"/>
      <c r="F133" s="470"/>
      <c r="G133" s="471"/>
    </row>
    <row r="134" spans="1:7" ht="15" customHeight="1" thickBot="1" x14ac:dyDescent="0.25">
      <c r="A134" s="143" t="s">
        <v>760</v>
      </c>
      <c r="B134" s="488"/>
      <c r="C134" s="488"/>
      <c r="D134" s="488"/>
      <c r="E134" s="488"/>
      <c r="F134" s="488"/>
      <c r="G134" s="489"/>
    </row>
    <row r="135" spans="1:7" x14ac:dyDescent="0.2">
      <c r="A135" s="472" t="s">
        <v>698</v>
      </c>
      <c r="B135" s="472"/>
      <c r="C135" s="472"/>
      <c r="D135" s="472"/>
      <c r="E135" s="472"/>
      <c r="F135" s="472"/>
      <c r="G135" s="472"/>
    </row>
  </sheetData>
  <sheetProtection algorithmName="SHA-512" hashValue="PHghzZuXCKyIlFwu6HpUizlpafSxq57ouq9qBdBBxwxTxwuwTZZDBom0aaO1k1F8YkQAtCdvX53DJXqGOEJrKw==" saltValue="aki6moY2v0E0BxJ1LbUsGA==" spinCount="100000" sheet="1" objects="1" scenarios="1"/>
  <mergeCells count="194">
    <mergeCell ref="A124:F124"/>
    <mergeCell ref="A128:F128"/>
    <mergeCell ref="A14:B14"/>
    <mergeCell ref="C14:G14"/>
    <mergeCell ref="A15:B15"/>
    <mergeCell ref="C15:G15"/>
    <mergeCell ref="A8:C8"/>
    <mergeCell ref="D8:G8"/>
    <mergeCell ref="A9:G9"/>
    <mergeCell ref="A10:G10"/>
    <mergeCell ref="A11:C11"/>
    <mergeCell ref="D11:G11"/>
    <mergeCell ref="A19:B19"/>
    <mergeCell ref="C19:G19"/>
    <mergeCell ref="A20:B20"/>
    <mergeCell ref="C20:G20"/>
    <mergeCell ref="A21:B21"/>
    <mergeCell ref="C21:G21"/>
    <mergeCell ref="A16:B16"/>
    <mergeCell ref="C16:G16"/>
    <mergeCell ref="A17:B17"/>
    <mergeCell ref="C17:G17"/>
    <mergeCell ref="A18:B18"/>
    <mergeCell ref="C18:G18"/>
    <mergeCell ref="A1:G1"/>
    <mergeCell ref="A2:G2"/>
    <mergeCell ref="A3:G3"/>
    <mergeCell ref="A4:G4"/>
    <mergeCell ref="A5:G5"/>
    <mergeCell ref="A7:G7"/>
    <mergeCell ref="A12:G12"/>
    <mergeCell ref="A13:B13"/>
    <mergeCell ref="C13:G13"/>
    <mergeCell ref="A6:F6"/>
    <mergeCell ref="A26:B26"/>
    <mergeCell ref="C26:G26"/>
    <mergeCell ref="A27:B27"/>
    <mergeCell ref="C27:G27"/>
    <mergeCell ref="A28:B28"/>
    <mergeCell ref="C28:G28"/>
    <mergeCell ref="A22:B22"/>
    <mergeCell ref="C22:G22"/>
    <mergeCell ref="A23:B23"/>
    <mergeCell ref="C23:G23"/>
    <mergeCell ref="A24:B24"/>
    <mergeCell ref="C24:G24"/>
    <mergeCell ref="A25:G25"/>
    <mergeCell ref="A32:B32"/>
    <mergeCell ref="C32:G32"/>
    <mergeCell ref="A33:B33"/>
    <mergeCell ref="C33:G33"/>
    <mergeCell ref="A34:B34"/>
    <mergeCell ref="C34:G34"/>
    <mergeCell ref="A29:B29"/>
    <mergeCell ref="C29:G29"/>
    <mergeCell ref="A30:B30"/>
    <mergeCell ref="C30:G30"/>
    <mergeCell ref="A31:B31"/>
    <mergeCell ref="C31:G31"/>
    <mergeCell ref="A38:B38"/>
    <mergeCell ref="C38:G38"/>
    <mergeCell ref="A39:G39"/>
    <mergeCell ref="A35:B35"/>
    <mergeCell ref="C35:G35"/>
    <mergeCell ref="A36:B36"/>
    <mergeCell ref="C36:G36"/>
    <mergeCell ref="A37:B37"/>
    <mergeCell ref="C37:G37"/>
    <mergeCell ref="A40:G40"/>
    <mergeCell ref="A41:E41"/>
    <mergeCell ref="F41:G41"/>
    <mergeCell ref="A42:E42"/>
    <mergeCell ref="F42:G42"/>
    <mergeCell ref="A53:C53"/>
    <mergeCell ref="D53:G53"/>
    <mergeCell ref="A54:C54"/>
    <mergeCell ref="D54:G54"/>
    <mergeCell ref="A56:G56"/>
    <mergeCell ref="A57:C57"/>
    <mergeCell ref="D57:G57"/>
    <mergeCell ref="A58:C58"/>
    <mergeCell ref="D58:G58"/>
    <mergeCell ref="A59:G59"/>
    <mergeCell ref="A55:C55"/>
    <mergeCell ref="D55:G55"/>
    <mergeCell ref="A43:G43"/>
    <mergeCell ref="A48:G48"/>
    <mergeCell ref="A49:G49"/>
    <mergeCell ref="A51:C51"/>
    <mergeCell ref="D51:G51"/>
    <mergeCell ref="A52:C52"/>
    <mergeCell ref="D52:G52"/>
    <mergeCell ref="A50:C50"/>
    <mergeCell ref="D50:G50"/>
    <mergeCell ref="A44:G44"/>
    <mergeCell ref="A45:F45"/>
    <mergeCell ref="A46:G46"/>
    <mergeCell ref="A47:G47"/>
    <mergeCell ref="A64:G64"/>
    <mergeCell ref="A65:C65"/>
    <mergeCell ref="D65:G65"/>
    <mergeCell ref="A63:C63"/>
    <mergeCell ref="D63:G63"/>
    <mergeCell ref="A60:C60"/>
    <mergeCell ref="D60:G60"/>
    <mergeCell ref="A61:C61"/>
    <mergeCell ref="D61:G61"/>
    <mergeCell ref="A62:C62"/>
    <mergeCell ref="D62:G62"/>
    <mergeCell ref="A71:C71"/>
    <mergeCell ref="D71:G71"/>
    <mergeCell ref="A72:G72"/>
    <mergeCell ref="A74:G74"/>
    <mergeCell ref="A75:C75"/>
    <mergeCell ref="D75:G75"/>
    <mergeCell ref="A66:G66"/>
    <mergeCell ref="A67:G67"/>
    <mergeCell ref="A68:C68"/>
    <mergeCell ref="D68:G68"/>
    <mergeCell ref="A69:G69"/>
    <mergeCell ref="A70:G70"/>
    <mergeCell ref="A73:G73"/>
    <mergeCell ref="A81:G81"/>
    <mergeCell ref="A82:B82"/>
    <mergeCell ref="C82:G82"/>
    <mergeCell ref="A88:G88"/>
    <mergeCell ref="A89:B89"/>
    <mergeCell ref="C89:G89"/>
    <mergeCell ref="A80:G80"/>
    <mergeCell ref="A79:G79"/>
    <mergeCell ref="A76:C76"/>
    <mergeCell ref="D76:G76"/>
    <mergeCell ref="A77:C77"/>
    <mergeCell ref="D77:G77"/>
    <mergeCell ref="A78:C78"/>
    <mergeCell ref="D78:G78"/>
    <mergeCell ref="A118:F118"/>
    <mergeCell ref="A107:G107"/>
    <mergeCell ref="A108:G108"/>
    <mergeCell ref="A109:G109"/>
    <mergeCell ref="A110:F110"/>
    <mergeCell ref="A111:F111"/>
    <mergeCell ref="A112:G112"/>
    <mergeCell ref="A103:G103"/>
    <mergeCell ref="A104:B104"/>
    <mergeCell ref="C104:G104"/>
    <mergeCell ref="A105:G105"/>
    <mergeCell ref="A106:B106"/>
    <mergeCell ref="C106:G106"/>
    <mergeCell ref="A114:F114"/>
    <mergeCell ref="A115:F115"/>
    <mergeCell ref="A98:G98"/>
    <mergeCell ref="A99:G99"/>
    <mergeCell ref="A100:G100"/>
    <mergeCell ref="A101:G101"/>
    <mergeCell ref="A102:B102"/>
    <mergeCell ref="C102:G102"/>
    <mergeCell ref="A87:D87"/>
    <mergeCell ref="F84:G84"/>
    <mergeCell ref="F85:G85"/>
    <mergeCell ref="F86:G86"/>
    <mergeCell ref="A93:F93"/>
    <mergeCell ref="A90:B90"/>
    <mergeCell ref="C90:G90"/>
    <mergeCell ref="A91:G91"/>
    <mergeCell ref="A92:F92"/>
    <mergeCell ref="A94:G94"/>
    <mergeCell ref="A95:F95"/>
    <mergeCell ref="A96:F96"/>
    <mergeCell ref="A97:F97"/>
    <mergeCell ref="A123:F123"/>
    <mergeCell ref="A133:G133"/>
    <mergeCell ref="A135:G135"/>
    <mergeCell ref="A83:G83"/>
    <mergeCell ref="A84:D84"/>
    <mergeCell ref="A129:G129"/>
    <mergeCell ref="A130:G130"/>
    <mergeCell ref="B131:G131"/>
    <mergeCell ref="B132:G132"/>
    <mergeCell ref="B134:G134"/>
    <mergeCell ref="A126:G126"/>
    <mergeCell ref="A127:G127"/>
    <mergeCell ref="A119:F119"/>
    <mergeCell ref="A120:F120"/>
    <mergeCell ref="A121:F121"/>
    <mergeCell ref="A122:F122"/>
    <mergeCell ref="A113:G113"/>
    <mergeCell ref="F87:G87"/>
    <mergeCell ref="A85:D85"/>
    <mergeCell ref="A86:D86"/>
    <mergeCell ref="A116:F116"/>
    <mergeCell ref="A117:F117"/>
    <mergeCell ref="D125:G125"/>
    <mergeCell ref="A125:C125"/>
  </mergeCells>
  <conditionalFormatting sqref="A96:F97">
    <cfRule type="expression" dxfId="100" priority="10">
      <formula>$G$165="no"</formula>
    </cfRule>
  </conditionalFormatting>
  <conditionalFormatting sqref="A97:F97">
    <cfRule type="expression" dxfId="99" priority="9">
      <formula>$G$166="no"</formula>
    </cfRule>
  </conditionalFormatting>
  <conditionalFormatting sqref="A93:G93">
    <cfRule type="expression" dxfId="98" priority="24">
      <formula>$G$92="no"</formula>
    </cfRule>
  </conditionalFormatting>
  <conditionalFormatting sqref="A94:G94 A95:F97">
    <cfRule type="expression" dxfId="97" priority="13">
      <formula>OR($G$34="yes",$G$35="yes",$G$36="yes")</formula>
    </cfRule>
  </conditionalFormatting>
  <conditionalFormatting sqref="A96:G97">
    <cfRule type="expression" dxfId="96" priority="8">
      <formula>$G$95="no"</formula>
    </cfRule>
  </conditionalFormatting>
  <conditionalFormatting sqref="A97:G97">
    <cfRule type="expression" dxfId="95" priority="7">
      <formula>$G$96="no"</formula>
    </cfRule>
  </conditionalFormatting>
  <conditionalFormatting sqref="A111:G113">
    <cfRule type="expression" dxfId="94" priority="21">
      <formula>$G$110="no"</formula>
    </cfRule>
  </conditionalFormatting>
  <conditionalFormatting sqref="A116:G117">
    <cfRule type="expression" dxfId="93" priority="16">
      <formula>$G$115="N/A"</formula>
    </cfRule>
  </conditionalFormatting>
  <conditionalFormatting sqref="A119:G120">
    <cfRule type="expression" dxfId="92" priority="18">
      <formula>$G$118="N/A"</formula>
    </cfRule>
  </conditionalFormatting>
  <conditionalFormatting sqref="A122:G122">
    <cfRule type="expression" dxfId="91" priority="19">
      <formula>$G$121="N/A"</formula>
    </cfRule>
  </conditionalFormatting>
  <conditionalFormatting sqref="A124:G124">
    <cfRule type="expression" dxfId="90" priority="20">
      <formula>$G$123="No"</formula>
    </cfRule>
  </conditionalFormatting>
  <conditionalFormatting sqref="A128:G128">
    <cfRule type="expression" dxfId="89" priority="3">
      <formula>$G$121="N/A"</formula>
    </cfRule>
  </conditionalFormatting>
  <conditionalFormatting sqref="A129:G134">
    <cfRule type="expression" dxfId="88" priority="1">
      <formula>$G$128&lt;&gt;"YES"</formula>
    </cfRule>
  </conditionalFormatting>
  <conditionalFormatting sqref="F85:G85">
    <cfRule type="expression" dxfId="87" priority="5">
      <formula>$F$85&gt;$E$85</formula>
    </cfRule>
  </conditionalFormatting>
  <conditionalFormatting sqref="G6">
    <cfRule type="expression" dxfId="86" priority="14">
      <formula>$G$6="I disagree"</formula>
    </cfRule>
  </conditionalFormatting>
  <conditionalFormatting sqref="G45">
    <cfRule type="expression" dxfId="85" priority="15">
      <formula>$G$45="yes"</formula>
    </cfRule>
  </conditionalFormatting>
  <conditionalFormatting sqref="G93">
    <cfRule type="expression" dxfId="84" priority="4">
      <formula>$G$93="No"</formula>
    </cfRule>
  </conditionalFormatting>
  <conditionalFormatting sqref="G97">
    <cfRule type="expression" dxfId="83" priority="6">
      <formula>$G$97="no"</formula>
    </cfRule>
  </conditionalFormatting>
  <dataValidations count="87">
    <dataValidation type="list" errorStyle="information" allowBlank="1" showErrorMessage="1" errorTitle="Required attachment" error="The process flow diagram is a required attachment for this permit. Please enter or select &quot;Yes&quot;, or delete your response." prompt="Is a process flow diagram attached? Enter or select &quot;Yes&quot; when verified." sqref="G121" xr:uid="{C4CCEC5E-9C5E-4157-8A22-62D9724AAACE}">
      <formula1>"Yes,N/A"</formula1>
    </dataValidation>
    <dataValidation type="list" errorStyle="information" allowBlank="1" showErrorMessage="1" errorTitle="Required attachment" error="The plot plan is a required portion of this application. Please enter or select &quot;Yes&quot;, or delete your response." prompt="Is a plot plan attached? Enter or select &quot;Yes&quot; when verified." sqref="G118" xr:uid="{69739F11-6666-488E-B8AB-876C935F8940}">
      <formula1>"Yes,N/A"</formula1>
    </dataValidation>
    <dataValidation type="list" errorStyle="information" allowBlank="1" showErrorMessage="1" errorTitle="Required attachment" error="Current area map is a required portion of the application. Please enter or select &quot;Yes&quot;, or delete your response." prompt="Is a current area map attached? Enter or select &quot;Yes&quot; when verified." sqref="G115" xr:uid="{C40276CC-CB2C-4A25-8F8C-59367FFEECCF}">
      <formula1>"Yes,N/A"</formula1>
    </dataValidation>
    <dataValidation type="list" allowBlank="1" showErrorMessage="1" prompt="Is confidential information submitted with this application? Enter or select &quot;Yes&quot; or &quot;No&quot;." sqref="G110" xr:uid="{DB2AE122-ED50-47D9-A11A-8C2AAB793BFD}">
      <formula1>"Yes,No"</formula1>
    </dataValidation>
    <dataValidation allowBlank="1" showErrorMessage="1" prompt="Enter the date this form is signed. " sqref="B134:G134" xr:uid="{C3CF3D34-D076-43FF-8C07-8B16AB3503C5}"/>
    <dataValidation allowBlank="1" showErrorMessage="1" prompt="Print the name of the signing party." sqref="B131:G131" xr:uid="{5C4E5880-0027-476B-9DAE-66EBC047895A}"/>
    <dataValidation type="list" errorStyle="information" allowBlank="1" showErrorMessage="1" errorTitle="Invalid process flow diagram" error="The process flow diagram must meet these requirements to be considered acceptable for this permit. Please enter or select &quot;Yes&quot;, or delete your response." prompt="If a process flow diagram is attached, does the process flow diagram contain enough detail so the permit reviewer can determine the raw materials, major steps, equipment, and emission points? Select or enter &quot;yes&quot; when verified." sqref="G122" xr:uid="{A1B1A2FC-77E0-4509-A0BD-F5A2CDEA8F39}">
      <formula1>"Yes,N/A"</formula1>
    </dataValidation>
    <dataValidation type="list" errorStyle="information" allowBlank="1" showErrorMessage="1" errorTitle="Invalid plot plan" error="The plot plan must meet these requirements to be considered acceptable for this permit. Please enter or select &quot;Yes&quot;, or delete your response." prompt="If a plot plan is attached, does the plot plan identify all emission points on the affected property, including those authorized under other associated or consolidated permits? Enter or select &quot;yes&quot; when this is verified." sqref="G120" xr:uid="{F868C93B-EC35-431A-9657-73C35DC0D671}">
      <formula1>"Yes,N/A"</formula1>
    </dataValidation>
    <dataValidation type="list" errorStyle="information" allowBlank="1" showErrorMessage="1" errorTitle="Invalid plot plan" error="The plot plan must meet these requirements to be considered acceptable for this permit. Please enter or select &quot;Yes&quot;, or delete your response." prompt="If a plot plan is attached, does your plot plan clearly show a north arrow, an accurate scale, all property lines, all emission points, buildings, tanks, process vessels, other process equipment, and two bench mark locations? Enter or select &quot;yes&quot; is so." sqref="G119" xr:uid="{16E4B906-4209-4F2E-97F2-9CD973798416}">
      <formula1>"Yes,N/A"</formula1>
    </dataValidation>
    <dataValidation type="list" errorStyle="information" allowBlank="1" showErrorMessage="1" errorTitle="Invalid area map" error="The area map must meet these requirements to be considered acceptable for this permit. Please enter or select &quot;Yes&quot;, or delete your response." prompt="If a current map is attached, does the current area map show a 3,000-foot radius from the property boundary? Select or enter &quot;Yes&quot; when this is verified." sqref="G117" xr:uid="{EBE2AC68-0D4A-48D3-AE5B-6C19E98D7312}">
      <formula1>"Yes,N/A"</formula1>
    </dataValidation>
    <dataValidation type="list" errorStyle="information" allowBlank="1" showErrorMessage="1" errorTitle="Invalid area map" error="The area map must meet these requirements to be considered acceptable for this permit. Please enter or select &quot;Yes&quot;, or delete your response." prompt="If a current map is attached, does the current area map contain a true north arrow, accurate scale, plant property, and prominent geographical features? Select or enter &quot;Yes&quot; when this is verified." sqref="G116" xr:uid="{C68C2EFB-2BF2-4101-B0C6-FA0A2FC06466}">
      <formula1>"Yes,N/A"</formula1>
    </dataValidation>
    <dataValidation type="list" allowBlank="1" showErrorMessage="1" promptTitle="Confidential Only" prompt="If there is confidential information, is each page marked &quot;Confidential&quot; in large, red letters? If there is no confidential information, leave blank." sqref="G111" xr:uid="{3078369A-A6A1-403B-B418-BDFAD4CFE2C8}">
      <formula1>"Yes,N/A"</formula1>
    </dataValidation>
    <dataValidation type="list" allowBlank="1" showErrorMessage="1" prompt="Does the applicant have unpaid delinquent fees and/or penalties owed to the TCEQ? Enter or select &quot;Yes&quot; or &quot;No&quot;. This form will not be processed until all delinquent fees and/or penalties owed to the TCEQ is paid in accordance with policy." sqref="G45" xr:uid="{EF3232EC-D23A-4A6C-9626-3C1ECFDE1C86}">
      <formula1>"Yes,No"</formula1>
    </dataValidation>
    <dataValidation type="list" allowBlank="1" showErrorMessage="1" promptTitle="Core Data Form" prompt="Is the Core Data Form (TCEQ Form 10400) attached and completed?" sqref="G114" xr:uid="{925376A2-0627-453A-A57E-8A4A413D0F0A}">
      <formula1>"Yes,No"</formula1>
    </dataValidation>
    <dataValidation type="decimal" operator="greaterThanOrEqual" allowBlank="1" showErrorMessage="1" promptTitle="Distance from property line" prompt="Enter the distance from the property line to the closest emission point (in meters)" sqref="D62:G62" xr:uid="{86224AB4-BD36-4AA9-8998-634ABBB5B6BE}">
      <formula1>25</formula1>
    </dataValidation>
    <dataValidation allowBlank="1" showErrorMessage="1" prompt="Enter the longitude of the facility in DDD:MM:SS. Longitude is the angular distance of a location west of the equator and will always be between 93 and 107 degrees west (W) in Texas." sqref="D58:G58" xr:uid="{A33831E6-F107-412D-91F5-C9E08FA7A001}"/>
    <dataValidation allowBlank="1" showErrorMessage="1" prompt="Enter the latitude of the facility in DDD:MM:SS. Latitude is the angular distance of a location north of the equator and will always be between 25 and 37 degrees north (N) in Texas." sqref="D57:G57" xr:uid="{10980BA3-F57D-40CB-922B-C80D648B9A6C}"/>
    <dataValidation type="textLength" operator="notEqual" showErrorMessage="1" errorTitle="This text cannot be deleted" error="Please do not alter the text in this block of instructions. It has been left unlocked for accessibility purposes only. Altering the text in an instructions block may result in denial of the permit application." promptTitle="Accessibility note:" prompt="Please do not alter the text in this block of instructions. It has been left unlocked to be read by a screen reader. Altering the text in an instructions block may result in denial of the permit application." sqref="A3" xr:uid="{18304194-0BBA-48C7-9D1C-B34CF38C17A3}">
      <formula1>0</formula1>
    </dataValidation>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64:A66 A25 A68:A78 E74 A83 A39:A40 A60:A62 A100 A45:A46 A129:A130 A112:A114 A88:A93 E72 G72 G74" xr:uid="{2497B1CD-680B-4E5F-BC69-C0542824D7C7}">
      <formula1>1</formula1>
    </dataValidation>
    <dataValidation type="list" allowBlank="1" showErrorMessage="1" prompt="Is this application in response to an investigation, notice of violation, or enforcement action? Enter or select &quot;Yes&quot; or &quot;No&quot;." sqref="G92 G96:G97" xr:uid="{5FE2C8F6-D1D9-41D5-B547-3915F5CF2960}">
      <formula1>"Yes,No"</formula1>
    </dataValidation>
    <dataValidation type="list" allowBlank="1" showErrorMessage="1" prompt="Enter or select from the dropdown, the facility's county." sqref="D56" xr:uid="{E30F0136-9A26-4340-8C02-0C6F90646241}">
      <formula1>Counties</formula1>
    </dataValidation>
    <dataValidation operator="greaterThan" allowBlank="1" showErrorMessage="1" prompt="Enter the projected start date of construction." sqref="C89:G89" xr:uid="{299D4B92-F7CA-44EB-97FF-F40CBC47D171}"/>
    <dataValidation operator="greaterThan" allowBlank="1" showErrorMessage="1" prompt="Enter the projected start date of operation." sqref="C90:G90" xr:uid="{528A8C81-A84A-47B1-91F4-52FC6E67FA5E}"/>
    <dataValidation allowBlank="1" showErrorMessage="1" prompt="Enter the principal North American Industry Code (NAICS)" sqref="C72:D72 C74:D74" xr:uid="{2516FC05-E2BB-4E9A-B692-57F1762664EC}"/>
    <dataValidation allowBlank="1" showErrorMessage="1" prompt="Enter the number of new jobs this project will create." sqref="C83:G83" xr:uid="{5815CF81-1832-4022-8D94-BFA650467735}"/>
    <dataValidation allowBlank="1" showErrorMessage="1" prompt="Enter the fax number of the Responsible Person." sqref="A23 A37" xr:uid="{6D421E55-DA4A-44ED-9ADB-5600AF954891}"/>
    <dataValidation allowBlank="1" showErrorMessage="1" prompt="Enter the mailing address of the Responsible Person." sqref="A17:A18 A31:A32" xr:uid="{4A84F91B-9972-4F73-8FFE-6B4784A66A0D}"/>
    <dataValidation allowBlank="1" showErrorMessage="1" prompt="Enter the email address of the Responsible Person." sqref="A24 A38" xr:uid="{9D2DD29F-177D-408F-B155-A21C14329B55}"/>
    <dataValidation allowBlank="1" showErrorMessage="1" prompt="Enter the title of the Responsible Person." sqref="A16 A29" xr:uid="{413A484E-0135-4D79-8DBF-5A5C3D10F868}"/>
    <dataValidation type="list" allowBlank="1" showErrorMessage="1" prompt="If yes, did you attach copies of any correspondence from the agency and provide the RN associated with the investigation, notice of violation, or enforcement action above in this form? Enter or select &quot;Yes&quot; or &quot;No&quot;." sqref="G93" xr:uid="{93A9D27C-9262-40FA-A3B1-55E17D3A4249}">
      <formula1>"Yes,No"</formula1>
    </dataValidation>
    <dataValidation allowBlank="1" showErrorMessage="1" prompt="Enter the name of the State Senator" sqref="D75:G75" xr:uid="{BAF92BEA-CAB1-4F27-9A1B-337C83B66BB2}"/>
    <dataValidation allowBlank="1" showErrorMessage="1" prompt="Enter the State Senator District." sqref="D76:G76" xr:uid="{1273D0F5-B59B-4802-BB3E-C0D8A7647887}"/>
    <dataValidation allowBlank="1" showErrorMessage="1" prompt="Enter the State Representative's name" sqref="D77:G77" xr:uid="{142912BF-8F16-479E-AC43-E288A606219F}"/>
    <dataValidation allowBlank="1" showErrorMessage="1" prompt="Enter the State Representative's district number." sqref="D78:G78" xr:uid="{D1EAF670-36E0-4306-BD70-E6646371143A}"/>
    <dataValidation allowBlank="1" showErrorMessage="1" prompt="Enter the principal NAICS code for this business." sqref="D71:G71" xr:uid="{44CC8955-0CE3-43BA-A0B0-01A9CBD0FEB7}"/>
    <dataValidation allowBlank="1" showErrorMessage="1" prompt="Enter the principal SIC code for this business." sqref="D68:G68" xr:uid="{D3C39178-CE45-4754-A290-A378E7F7A61E}"/>
    <dataValidation allowBlank="1" showErrorMessage="1" prompt="Enter the principal product or business of this company." sqref="D65:G65" xr:uid="{43950B18-73C8-4CA6-A886-B8AE20E69CF3}"/>
    <dataValidation allowBlank="1" showErrorMessage="1" promptTitle="Area Name" prompt="Enter area name. Must indicate the general type of operation, process, equipment or facility. Include numerical designations, if appropriate. Examples are Sulfuric Acid Plant and No. 5 Steam Boiler. Vague names such as Chemical Plant are not acceptable." sqref="D61:G61" xr:uid="{1AAEB6C7-CE0F-4909-B6E6-5ED2E62ABA90}"/>
    <dataValidation allowBlank="1" showErrorMessage="1" prompt="Enter the site name." sqref="D60:G60" xr:uid="{CEE29063-F4EF-4631-AD9B-471DB9270C46}"/>
    <dataValidation type="list" allowBlank="1" showErrorMessage="1" prompt="Are there any schools located within 3,000 feet of the site boundary? Enter or select &quot;Yes&quot; or &quot;No.&quot;" sqref="D63:G63" xr:uid="{6DFB8BC7-E563-499B-8A21-62848B08FF02}">
      <formula1>"Yes,No"</formula1>
    </dataValidation>
    <dataValidation allowBlank="1" showErrorMessage="1" prompt="Enter the facility street address. If there is no address, please describe the physical location in the next cell." sqref="D52:G52" xr:uid="{8463F8AB-5353-45B8-A806-90CAFFEE4021}"/>
    <dataValidation allowBlank="1" showErrorMessage="1" promptTitle="Site Location Description" prompt="If there is no street address, provide written driving directions to the site. Identify the location by distance and direction from well-known landmarks such as major highway intersections." sqref="D55:G55" xr:uid="{28E0B1B0-2E63-4223-B28F-1AC96D4C4AE8}"/>
    <dataValidation allowBlank="1" showErrorMessage="1" prompt="Enter the facility's city. If the address is not located in a city, then enter the city or town closest to the facility, even if it is not in the same county as the facility." sqref="D53:G53" xr:uid="{8E8B7B9F-8B5C-4644-8DE6-438F65764E18}"/>
    <dataValidation allowBlank="1" showErrorMessage="1" prompt="Please include the ZIP Code of the physical facility site, not the ZIP Code of the applicant's mailing address. " sqref="D54:G55" xr:uid="{D8E2E43C-E02F-4F64-938C-3FB2C8C38249}"/>
    <dataValidation type="list" allowBlank="1" showErrorMessage="1" prompt="Enter the county where the facility is physically located. " sqref="D51:G51" xr:uid="{DD33F008-A945-410A-9FD5-3A120B7F105F}">
      <formula1>Counties</formula1>
    </dataValidation>
    <dataValidation allowBlank="1" showErrorMessage="1" prompt="List the legal name of the company,corporation, partnership, or person who is applying for the permit." sqref="D8:G8" xr:uid="{40915DE3-D75C-4E5B-9074-4E2D2233C51E}"/>
    <dataValidation allowBlank="1" showErrorMessage="1" prompt="Enter the Texas Secretary of State Charter or Registration Number, if it has been given." sqref="D11:G11" xr:uid="{06E5142A-EDB5-4BC9-B44E-29AA57793308}"/>
    <dataValidation allowBlank="1" showErrorMessage="1" prompt="Enter the prefix of the Company Official Contact (not a consultant). (e.g. Mr., Ms. Dr., Hon.)" sqref="C13:G13" xr:uid="{45A475C0-83B7-4FA2-9FF4-8722EE760C6C}"/>
    <dataValidation allowBlank="1" showErrorMessage="1" prompt="Enter the first name of the Company Official Contact (not a consultant)." sqref="C14:G14" xr:uid="{E8E50428-8D6E-43B5-B9AA-9FE8A5251F86}"/>
    <dataValidation allowBlank="1" showErrorMessage="1" prompt="Enter the last name of the Company Official Contact (not a consultant)." sqref="C15:G15" xr:uid="{96448AD6-C847-4DE1-ADCD-71EAF5B0CD38}"/>
    <dataValidation allowBlank="1" showErrorMessage="1" prompt="Enter the title of the Company Official Contact (not a consultant)." sqref="C16:G16" xr:uid="{516E9386-01DD-4C87-A5C5-F10096494F57}"/>
    <dataValidation allowBlank="1" showErrorMessage="1" prompt="Enter the mailing address of the Company Official Contact (not a consultant)." sqref="C17:G18" xr:uid="{02E4C720-E5BC-40F0-8671-62FD6B289E8E}"/>
    <dataValidation allowBlank="1" showErrorMessage="1" prompt="Enter the city of the Company Official Contact (not a consultant)." sqref="C19:G19" xr:uid="{82420202-B7BB-4FFD-B078-AE017D07517A}"/>
    <dataValidation allowBlank="1" showErrorMessage="1" prompt="Enter the state of the Company Official Contact (not a consultant)." sqref="C20:G20" xr:uid="{6B540EEA-ACB2-41B9-A6C2-BD71882CE226}"/>
    <dataValidation allowBlank="1" showErrorMessage="1" prompt="Enter the ZIP code of the Company Official Contact (not a consultant)." sqref="C21:G21" xr:uid="{C9B5C262-BE00-4AC8-829C-167E38B11465}"/>
    <dataValidation allowBlank="1" showErrorMessage="1" prompt="Enter the telephone number of the Company Official Contact (not a consultant)." sqref="C22:G22" xr:uid="{757F6A94-3C54-4A27-9CAD-5DC28AF63E2A}"/>
    <dataValidation allowBlank="1" showErrorMessage="1" prompt="Enter the fax number of the Company Official Contact (not a consultant)." sqref="C23:G23" xr:uid="{21BB1AF5-519E-41C5-9657-7B7ACFD7382C}"/>
    <dataValidation allowBlank="1" showErrorMessage="1" prompt="Enter the email address of the Company Official Contact (not a consultant)." sqref="C24:G24" xr:uid="{0910FCD0-483C-4399-B35B-EB6ABB1D6ED5}"/>
    <dataValidation allowBlank="1" showErrorMessage="1" prompt="Enter the prefix of the Technical Contact. (e.g. Mr., Ms. Dr., Hon.)" sqref="C26:G26" xr:uid="{C3F4506B-CCDA-4F2A-8236-BEB846ED6E39}"/>
    <dataValidation allowBlank="1" showErrorMessage="1" prompt="Enter the first name of the Technical Contact." sqref="C27:G27" xr:uid="{60C24EB4-31D3-4264-A163-0D0CE882DA33}"/>
    <dataValidation allowBlank="1" showErrorMessage="1" prompt="Enter the Last Name of the Technical Contact." sqref="C28:G28" xr:uid="{EE71DD64-91CD-4FC6-8191-501821A34A8C}"/>
    <dataValidation allowBlank="1" showErrorMessage="1" prompt="Enter the title of the Technical Contact." sqref="C29:G29" xr:uid="{CA506650-CC60-4079-84E9-DB4FDF74880E}"/>
    <dataValidation allowBlank="1" showErrorMessage="1" prompt="Enter the company or legal (organizational) name of the Technical Contact." sqref="C30:G30" xr:uid="{1AA97A1F-41A5-4265-A38A-AB2588E01082}"/>
    <dataValidation allowBlank="1" showErrorMessage="1" prompt="Enter the mailing address of the Technical Contact." sqref="C31:G32" xr:uid="{9735AE86-4528-478D-81A6-21714EB6EEF9}"/>
    <dataValidation allowBlank="1" showErrorMessage="1" prompt="Enter the city of the Technical Contact." sqref="C33:G33" xr:uid="{729A9897-FD63-4061-8DE1-EF1FFA8EEFB6}"/>
    <dataValidation allowBlank="1" showErrorMessage="1" prompt="Enter the state of the Technical Contact." sqref="C34:G34" xr:uid="{2DE32D0C-05B5-4DAA-8CDD-3260EC52AAB8}"/>
    <dataValidation allowBlank="1" showErrorMessage="1" prompt="Enter the ZIP code of the Technical Contact." sqref="C35:G35" xr:uid="{D8E03D80-6593-403B-BB30-75C954735C27}"/>
    <dataValidation allowBlank="1" showErrorMessage="1" prompt="Enter the telephone number of the Technical Contact." sqref="C36:G36" xr:uid="{E203C53A-90E1-4B49-A140-A8F16ADEFB33}"/>
    <dataValidation allowBlank="1" showErrorMessage="1" prompt="Enter the fax number of the Technical Contact." sqref="C37:G37" xr:uid="{840E8358-1804-4F72-AE2A-D8CAB5939753}"/>
    <dataValidation allowBlank="1" showErrorMessage="1" prompt="Enter the email address of the Technical Contact." sqref="C38:G38" xr:uid="{A6BC27AD-9BC1-4D5E-9714-783E7A595F6E}"/>
    <dataValidation allowBlank="1" showErrorMessage="1" promptTitle="Regulated ID Number (RN)" prompt="Enter the Regulated ID Number (RN). The RN is a unique agency assigned number given to each person, organization, place, or thing that is of environmental interest to us and where regulated activities will occur." sqref="F42:G42" xr:uid="{8A0F0FC8-AAB2-40C0-A7B3-69FB1D187877}"/>
    <dataValidation allowBlank="1" showErrorMessage="1" prompt="If applicable, describe the Seasonal Operating Schedule." sqref="F84 E84:E87" xr:uid="{770590FE-5B5A-4953-9559-7A610369E350}"/>
    <dataValidation allowBlank="1" showErrorMessage="1" promptTitle="Customer Reference Number (CN)" prompt="Enter the Customer Reference Number (CN). The CN is a unique number given to each business, governmental body, association, individual, or other entity that owns, operates, is responsible for, or is affiliated with a regulated entity." sqref="F41:G41" xr:uid="{EA21AADB-043E-4479-8C8A-99AC4362AC35}"/>
    <dataValidation type="list" allowBlank="1" showErrorMessage="1" promptTitle="Produced Water Tanks" prompt="Enter the number of produced water tanks under this permit." sqref="F87:G87" xr:uid="{AD1CC46C-5D56-48A9-982C-E9E75785330D}">
      <formula1>"0,1,2"</formula1>
    </dataValidation>
    <dataValidation type="list" allowBlank="1" showErrorMessage="1" promptTitle="Engines" prompt="Enter the number of engines under this permit." sqref="F85:G85" xr:uid="{E13D7F95-C292-480D-B323-FD8818ABA21C}">
      <formula1>"0,1,2,3,4,5,6"</formula1>
    </dataValidation>
    <dataValidation type="list" allowBlank="1" showErrorMessage="1" promptTitle="Oil Tanks" prompt="Enter the number of oil tanks under this permit." sqref="F86:G86" xr:uid="{77E0C198-0149-4191-A079-030D3D7D12C3}">
      <formula1>"0,1,2"</formula1>
    </dataValidation>
    <dataValidation type="list" allowBlank="1" showInputMessage="1" showErrorMessage="1" sqref="G6" xr:uid="{412C34D6-995E-4377-90D7-061A115E2E99}">
      <formula1>"I agree,I disagree"</formula1>
    </dataValidation>
    <dataValidation type="list" allowBlank="1" showErrorMessage="1" prompt="Enter the county where the facility is physically located. " sqref="D50:G50" xr:uid="{ACC6D351-10F9-468D-A1BE-2A4CCA222BD0}">
      <formula1>"No"</formula1>
    </dataValidation>
    <dataValidation type="list" allowBlank="1" showErrorMessage="1" prompt="Are there any permit actions pending before the TCEQ? Enter or select Yes or No." sqref="G94" xr:uid="{5DB9AD7A-1723-47E9-9D04-DD98033875E3}">
      <formula1>"Yes,No"</formula1>
    </dataValidation>
    <dataValidation allowBlank="1" showErrorMessage="1" promptTitle="federal operating permit only" prompt="If Yes, list all associated permit number(s). If no associated permit number has been assigned yet, enter &quot;TBD&quot;:" sqref="D94:F94" xr:uid="{E3FCFE7F-666A-4C27-ACAA-C6AE2351EC17}"/>
    <dataValidation type="list" allowBlank="1" showErrorMessage="1" prompt="Is a permit renewal application being submitted in conjunction with this amendment in accordance with 30 TAC § 116.315(c)? Enter or select &quot;Yes&quot; or &quot;No&quot;." sqref="G94" xr:uid="{0ECA0ECE-4918-4E1C-AFF6-C653B6D7F6F9}">
      <formula1>YesNo</formula1>
    </dataValidation>
    <dataValidation allowBlank="1" showErrorMessage="1" promptTitle="Federal Operating Permits Only:" prompt="If there are any associated federal operating permit numbers, list them here. Otherwise, leave this field blank." sqref="D94:G94" xr:uid="{1D1BC938-6BEF-41E9-AD67-8D33B2B0E726}"/>
    <dataValidation type="textLength" operator="lessThanOrEqual" allowBlank="1" showErrorMessage="1" promptTitle="Project Description" prompt="Briefly provide a description of the project that is requested." sqref="C82:G87" xr:uid="{FB862867-9673-49C5-826F-16A4CA0DD183}">
      <formula1>500</formula1>
    </dataValidation>
    <dataValidation allowBlank="1" showErrorMessage="1" prompt="Is this application in response to an investigation, notice of violation, or enforcement action? Enter or select &quot;Yes&quot; or &quot;No&quot;." sqref="G95" xr:uid="{84C05A5A-4459-433A-B1E4-AB706E6B8DE8}"/>
    <dataValidation type="list" allowBlank="1" showInputMessage="1" showErrorMessage="1" sqref="G128" xr:uid="{39976018-4FA9-4EB6-B553-B97D2137F89E}">
      <formula1>"Yes,No"</formula1>
    </dataValidation>
    <dataValidation type="list" errorStyle="information" allowBlank="1" showErrorMessage="1" errorTitle="Invalid process flow diagram" error="The process flow diagram must meet these requirements to be considered acceptable for this permit. Please enter or select &quot;Yes&quot;, or delete your response." prompt="If a process flow diagram is attached, does the process flow diagram contain enough detail so the permit reviewer can determine the raw materials, major steps, equipment, and emission points? Select or enter &quot;yes&quot; when verified." sqref="G123" xr:uid="{E56CBD1D-F70B-46ED-B2D2-5FE9EFC430D5}">
      <formula1>"Yes,No"</formula1>
    </dataValidation>
    <dataValidation type="list" errorStyle="information" allowBlank="1" showErrorMessage="1" errorTitle="Invalid process flow diagram" error="The process flow diagram must meet these requirements to be considered acceptable for this permit. Please enter or select &quot;Yes&quot;, or delete your response." prompt="If a process flow diagram is attached, does the process flow diagram contain enough detail so the permit reviewer can determine the raw materials, major steps, equipment, and emission points? Select or enter &quot;yes&quot; when verified." sqref="G124" xr:uid="{9A2641DF-B98A-48AE-8EE1-110905439721}">
      <formula1>"Yes"</formula1>
    </dataValidation>
  </dataValidations>
  <hyperlinks>
    <hyperlink ref="A74" r:id="rId1" display="https://capitol.texas.gov/" xr:uid="{79F33DA6-A788-4DEA-9AEC-7B0F6585ECC3}"/>
    <hyperlink ref="A74:G74" r:id="rId2" tooltip="Click to look up who represents this facility in State legislature." display="https://fyi.capitol.texas.gov/Home.aspx" xr:uid="{3EF8F9F0-F78B-4925-804A-F70CB4FEA410}"/>
    <hyperlink ref="A10" r:id="rId3" xr:uid="{F70EA184-90B7-478C-89D5-82DDD0F836A0}"/>
    <hyperlink ref="A113" r:id="rId4" xr:uid="{7F286BDD-A329-4B0A-983D-520464E2967E}"/>
    <hyperlink ref="A113:G113" r:id="rId5" tooltip="Click to link to TCEQ's Confidentiality Policy" display="www.tceq.texas.gov/permitting/air/confidential.html" xr:uid="{164239D1-F092-4145-89FF-43B4612FA858}"/>
    <hyperlink ref="A46" r:id="rId6" display="www.tceq.texas.gov/agency/fees/delin" xr:uid="{E04FE3B8-99B8-440D-8B11-38ACF3B323BB}"/>
    <hyperlink ref="A46:F46" r:id="rId7" tooltip="Click to view the Delinquent Fee and Penalty Protocol." display="www.tceq.texas.gov/agency/financial/fees/delin" xr:uid="{D1D2F471-0BD7-4382-9780-9DEACD835630}"/>
    <hyperlink ref="A67" r:id="rId8" xr:uid="{E2D812DC-0C40-4E99-9306-E6ACF3AC1386}"/>
    <hyperlink ref="A70" r:id="rId9" xr:uid="{FFECC541-A743-40EA-AF21-7EBC728A83C8}"/>
    <hyperlink ref="D125" r:id="rId10" location="pip" xr:uid="{82630760-93B3-4902-A4E2-2CDAAC0ADD8B}"/>
  </hyperlinks>
  <pageMargins left="0.25" right="0.25" top="0.25" bottom="0.25" header="0.3" footer="0.3"/>
  <pageSetup scale="37" orientation="portrait" r:id="rId11"/>
  <headerFooter>
    <oddHeader>&amp;CCompressor Station RAP Application</oddHeader>
    <oddFooter>&amp;LVersion 2.0&amp;CSheet: &amp;A&amp;RPage &amp;P</oddFooter>
  </headerFooter>
  <rowBreaks count="3" manualBreakCount="3">
    <brk id="38" max="6" man="1"/>
    <brk id="58" max="6" man="1"/>
    <brk id="9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tabColor rgb="FFFFFFCC"/>
    <pageSetUpPr fitToPage="1"/>
  </sheetPr>
  <dimension ref="A1:L64"/>
  <sheetViews>
    <sheetView showGridLines="0" zoomScaleNormal="100" workbookViewId="0">
      <selection sqref="A1:L1"/>
    </sheetView>
  </sheetViews>
  <sheetFormatPr defaultColWidth="0" defaultRowHeight="14.25" zeroHeight="1" x14ac:dyDescent="0.2"/>
  <cols>
    <col min="1" max="1" width="53.5" style="14" customWidth="1"/>
    <col min="2" max="2" width="11.75" style="14" customWidth="1"/>
    <col min="3" max="3" width="9" style="14" customWidth="1"/>
    <col min="4" max="4" width="8.5" style="14" customWidth="1"/>
    <col min="5" max="5" width="10.375" style="14" customWidth="1"/>
    <col min="6" max="6" width="9.5" style="14" customWidth="1"/>
    <col min="7" max="7" width="8.5" style="14" customWidth="1"/>
    <col min="8" max="8" width="8.125" style="14" customWidth="1"/>
    <col min="9" max="9" width="10.5" style="14" customWidth="1"/>
    <col min="10" max="10" width="13.125" style="14" customWidth="1"/>
    <col min="11" max="11" width="2.375" style="14" customWidth="1"/>
    <col min="12" max="12" width="4.875" style="14" customWidth="1"/>
    <col min="13" max="16384" width="46.25" style="14" hidden="1"/>
  </cols>
  <sheetData>
    <row r="1" spans="1:12" s="174" customFormat="1" ht="3.75" customHeight="1" thickBot="1" x14ac:dyDescent="0.25">
      <c r="A1" s="803" t="s">
        <v>631</v>
      </c>
      <c r="B1" s="803"/>
      <c r="C1" s="803"/>
      <c r="D1" s="803"/>
      <c r="E1" s="803"/>
      <c r="F1" s="803"/>
      <c r="G1" s="803"/>
      <c r="H1" s="803"/>
      <c r="I1" s="803"/>
      <c r="J1" s="803"/>
      <c r="K1" s="803"/>
      <c r="L1" s="803"/>
    </row>
    <row r="2" spans="1:12" s="174" customFormat="1" ht="18.75" thickBot="1" x14ac:dyDescent="0.25">
      <c r="A2" s="800" t="s">
        <v>174</v>
      </c>
      <c r="B2" s="801"/>
      <c r="C2" s="801"/>
      <c r="D2" s="801"/>
      <c r="E2" s="801"/>
      <c r="F2" s="801"/>
      <c r="G2" s="801"/>
      <c r="H2" s="801"/>
      <c r="I2" s="801"/>
      <c r="J2" s="801"/>
      <c r="K2" s="801"/>
      <c r="L2" s="802"/>
    </row>
    <row r="3" spans="1:12" s="174" customFormat="1" ht="90" customHeight="1" thickBot="1" x14ac:dyDescent="0.25">
      <c r="A3" s="872" t="s">
        <v>1116</v>
      </c>
      <c r="B3" s="873"/>
      <c r="C3" s="873"/>
      <c r="D3" s="873"/>
      <c r="E3" s="873"/>
      <c r="F3" s="873"/>
      <c r="G3" s="873"/>
      <c r="H3" s="873"/>
      <c r="I3" s="873"/>
      <c r="J3" s="873"/>
      <c r="K3" s="873"/>
      <c r="L3" s="874"/>
    </row>
    <row r="4" spans="1:12" s="174" customFormat="1" ht="14.25" customHeight="1" thickBot="1" x14ac:dyDescent="0.25">
      <c r="A4" s="793" t="s">
        <v>921</v>
      </c>
      <c r="B4" s="793"/>
      <c r="C4" s="793"/>
      <c r="D4" s="793"/>
      <c r="E4" s="793"/>
      <c r="F4" s="793"/>
      <c r="G4" s="793"/>
      <c r="H4" s="793"/>
      <c r="I4" s="793"/>
      <c r="J4" s="793"/>
      <c r="K4" s="793"/>
      <c r="L4" s="793"/>
    </row>
    <row r="5" spans="1:12" s="174" customFormat="1" ht="15.75" thickBot="1" x14ac:dyDescent="0.25">
      <c r="A5" s="747" t="s">
        <v>978</v>
      </c>
      <c r="B5" s="748"/>
      <c r="C5" s="748"/>
      <c r="D5" s="748"/>
      <c r="E5" s="748"/>
      <c r="F5" s="748"/>
      <c r="G5" s="748"/>
      <c r="H5" s="748"/>
      <c r="I5" s="748"/>
      <c r="J5" s="748"/>
      <c r="K5" s="748"/>
      <c r="L5" s="749"/>
    </row>
    <row r="6" spans="1:12" s="174" customFormat="1" ht="15" x14ac:dyDescent="0.2">
      <c r="A6" s="175" t="s">
        <v>979</v>
      </c>
      <c r="B6" s="176" t="s">
        <v>980</v>
      </c>
      <c r="C6" s="794" t="s">
        <v>981</v>
      </c>
      <c r="D6" s="794"/>
      <c r="E6" s="794"/>
      <c r="F6" s="794"/>
      <c r="G6" s="794"/>
      <c r="H6" s="794"/>
      <c r="I6" s="794"/>
      <c r="J6" s="794"/>
      <c r="K6" s="794"/>
      <c r="L6" s="795"/>
    </row>
    <row r="7" spans="1:12" s="174" customFormat="1" x14ac:dyDescent="0.2">
      <c r="A7" s="177" t="s">
        <v>1</v>
      </c>
      <c r="B7" s="178" t="s">
        <v>95</v>
      </c>
      <c r="C7" s="776" t="s">
        <v>116</v>
      </c>
      <c r="D7" s="776"/>
      <c r="E7" s="776"/>
      <c r="F7" s="776"/>
      <c r="G7" s="776"/>
      <c r="H7" s="776"/>
      <c r="I7" s="776"/>
      <c r="J7" s="776"/>
      <c r="K7" s="776"/>
      <c r="L7" s="777"/>
    </row>
    <row r="8" spans="1:12" s="174" customFormat="1" x14ac:dyDescent="0.2">
      <c r="A8" s="177" t="s">
        <v>10</v>
      </c>
      <c r="B8" s="179"/>
      <c r="C8" s="796" t="s">
        <v>982</v>
      </c>
      <c r="D8" s="796"/>
      <c r="E8" s="796"/>
      <c r="F8" s="796"/>
      <c r="G8" s="796"/>
      <c r="H8" s="796"/>
      <c r="I8" s="796"/>
      <c r="J8" s="796"/>
      <c r="K8" s="796"/>
      <c r="L8" s="797"/>
    </row>
    <row r="9" spans="1:12" s="174" customFormat="1" x14ac:dyDescent="0.2">
      <c r="A9" s="177" t="s">
        <v>983</v>
      </c>
      <c r="B9" s="180"/>
      <c r="C9" s="796" t="s">
        <v>984</v>
      </c>
      <c r="D9" s="796"/>
      <c r="E9" s="796"/>
      <c r="F9" s="796"/>
      <c r="G9" s="796"/>
      <c r="H9" s="796"/>
      <c r="I9" s="796"/>
      <c r="J9" s="796"/>
      <c r="K9" s="796"/>
      <c r="L9" s="797"/>
    </row>
    <row r="10" spans="1:12" s="174" customFormat="1" ht="15" thickBot="1" x14ac:dyDescent="0.25">
      <c r="A10" s="181" t="s">
        <v>985</v>
      </c>
      <c r="B10" s="182"/>
      <c r="C10" s="798" t="s">
        <v>986</v>
      </c>
      <c r="D10" s="798"/>
      <c r="E10" s="798"/>
      <c r="F10" s="798"/>
      <c r="G10" s="798"/>
      <c r="H10" s="798"/>
      <c r="I10" s="798"/>
      <c r="J10" s="798"/>
      <c r="K10" s="798"/>
      <c r="L10" s="799"/>
    </row>
    <row r="11" spans="1:12" s="174" customFormat="1" ht="14.25" customHeight="1" thickBot="1" x14ac:dyDescent="0.25">
      <c r="A11" s="793" t="s">
        <v>921</v>
      </c>
      <c r="B11" s="793"/>
      <c r="C11" s="793"/>
      <c r="D11" s="793"/>
      <c r="E11" s="793"/>
      <c r="F11" s="793"/>
      <c r="G11" s="793"/>
      <c r="H11" s="793"/>
      <c r="I11" s="793"/>
      <c r="J11" s="793"/>
      <c r="K11" s="793"/>
      <c r="L11" s="793"/>
    </row>
    <row r="12" spans="1:12" s="174" customFormat="1" ht="15.75" thickBot="1" x14ac:dyDescent="0.25">
      <c r="A12" s="905" t="s">
        <v>987</v>
      </c>
      <c r="B12" s="906"/>
      <c r="C12" s="906"/>
      <c r="D12" s="906"/>
      <c r="E12" s="906"/>
      <c r="F12" s="906"/>
      <c r="G12" s="906"/>
      <c r="H12" s="906"/>
      <c r="I12" s="906"/>
      <c r="J12" s="906"/>
      <c r="K12" s="906"/>
      <c r="L12" s="907"/>
    </row>
    <row r="13" spans="1:12" s="174" customFormat="1" ht="15" x14ac:dyDescent="0.2">
      <c r="A13" s="183" t="s">
        <v>979</v>
      </c>
      <c r="B13" s="184" t="s">
        <v>980</v>
      </c>
      <c r="C13" s="782" t="s">
        <v>988</v>
      </c>
      <c r="D13" s="782"/>
      <c r="E13" s="782"/>
      <c r="F13" s="782"/>
      <c r="G13" s="782"/>
      <c r="H13" s="782"/>
      <c r="I13" s="782"/>
      <c r="J13" s="782"/>
      <c r="K13" s="782"/>
      <c r="L13" s="783"/>
    </row>
    <row r="14" spans="1:12" s="174" customFormat="1" ht="15" thickBot="1" x14ac:dyDescent="0.25">
      <c r="A14" s="230" t="s">
        <v>989</v>
      </c>
      <c r="B14" s="119"/>
      <c r="C14" s="835" t="s">
        <v>563</v>
      </c>
      <c r="D14" s="835"/>
      <c r="E14" s="835"/>
      <c r="F14" s="835"/>
      <c r="G14" s="835"/>
      <c r="H14" s="835"/>
      <c r="I14" s="835"/>
      <c r="J14" s="835"/>
      <c r="K14" s="835"/>
      <c r="L14" s="836"/>
    </row>
    <row r="15" spans="1:12" s="174" customFormat="1" ht="14.25" customHeight="1" thickBot="1" x14ac:dyDescent="0.25">
      <c r="A15" s="793" t="s">
        <v>921</v>
      </c>
      <c r="B15" s="793"/>
      <c r="C15" s="793"/>
      <c r="D15" s="793"/>
      <c r="E15" s="793"/>
      <c r="F15" s="793"/>
      <c r="G15" s="793"/>
      <c r="H15" s="793"/>
      <c r="I15" s="793"/>
      <c r="J15" s="793"/>
      <c r="K15" s="793"/>
      <c r="L15" s="793"/>
    </row>
    <row r="16" spans="1:12" s="174" customFormat="1" ht="15.75" thickBot="1" x14ac:dyDescent="0.25">
      <c r="A16" s="747" t="s">
        <v>990</v>
      </c>
      <c r="B16" s="748"/>
      <c r="C16" s="748"/>
      <c r="D16" s="748"/>
      <c r="E16" s="748"/>
      <c r="F16" s="748"/>
      <c r="G16" s="748"/>
      <c r="H16" s="748"/>
      <c r="I16" s="748"/>
      <c r="J16" s="748"/>
      <c r="K16" s="748"/>
      <c r="L16" s="749"/>
    </row>
    <row r="17" spans="1:12" s="174" customFormat="1" ht="15" x14ac:dyDescent="0.2">
      <c r="A17" s="183" t="s">
        <v>979</v>
      </c>
      <c r="B17" s="184" t="s">
        <v>980</v>
      </c>
      <c r="C17" s="252" t="s">
        <v>993</v>
      </c>
      <c r="D17" s="859" t="s">
        <v>168</v>
      </c>
      <c r="E17" s="859"/>
      <c r="F17" s="859"/>
      <c r="G17" s="859"/>
      <c r="H17" s="859"/>
      <c r="I17" s="859"/>
      <c r="J17" s="859"/>
      <c r="K17" s="859"/>
      <c r="L17" s="860"/>
    </row>
    <row r="18" spans="1:12" s="174" customFormat="1" x14ac:dyDescent="0.2">
      <c r="A18" s="290" t="s">
        <v>525</v>
      </c>
      <c r="B18" s="118"/>
      <c r="C18" s="16">
        <v>500</v>
      </c>
      <c r="D18" s="833" t="s">
        <v>211</v>
      </c>
      <c r="E18" s="833"/>
      <c r="F18" s="833"/>
      <c r="G18" s="833"/>
      <c r="H18" s="833"/>
      <c r="I18" s="833"/>
      <c r="J18" s="833"/>
      <c r="K18" s="833"/>
      <c r="L18" s="834"/>
    </row>
    <row r="19" spans="1:12" s="174" customFormat="1" x14ac:dyDescent="0.2">
      <c r="A19" s="290" t="s">
        <v>526</v>
      </c>
      <c r="B19" s="279">
        <f>B18*42</f>
        <v>0</v>
      </c>
      <c r="C19" s="16">
        <v>21000</v>
      </c>
      <c r="D19" s="833" t="s">
        <v>211</v>
      </c>
      <c r="E19" s="833"/>
      <c r="F19" s="833"/>
      <c r="G19" s="833"/>
      <c r="H19" s="833"/>
      <c r="I19" s="833"/>
      <c r="J19" s="833"/>
      <c r="K19" s="833"/>
      <c r="L19" s="834"/>
    </row>
    <row r="20" spans="1:12" s="174" customFormat="1" x14ac:dyDescent="0.2">
      <c r="A20" s="290" t="s">
        <v>67</v>
      </c>
      <c r="B20" s="279">
        <f>'PI-1-Compressor'!F86</f>
        <v>0</v>
      </c>
      <c r="C20" s="16">
        <v>2</v>
      </c>
      <c r="D20" s="833" t="s">
        <v>211</v>
      </c>
      <c r="E20" s="833"/>
      <c r="F20" s="833"/>
      <c r="G20" s="833"/>
      <c r="H20" s="833"/>
      <c r="I20" s="833"/>
      <c r="J20" s="833"/>
      <c r="K20" s="833"/>
      <c r="L20" s="834"/>
    </row>
    <row r="21" spans="1:12" s="174" customFormat="1" ht="14.25" customHeight="1" x14ac:dyDescent="0.2">
      <c r="A21" s="290" t="s">
        <v>96</v>
      </c>
      <c r="B21" s="118"/>
      <c r="C21" s="16">
        <v>1</v>
      </c>
      <c r="D21" s="833" t="s">
        <v>211</v>
      </c>
      <c r="E21" s="833"/>
      <c r="F21" s="833"/>
      <c r="G21" s="833"/>
      <c r="H21" s="833"/>
      <c r="I21" s="833"/>
      <c r="J21" s="833"/>
      <c r="K21" s="833"/>
      <c r="L21" s="834"/>
    </row>
    <row r="22" spans="1:12" s="174" customFormat="1" ht="14.25" customHeight="1" x14ac:dyDescent="0.2">
      <c r="A22" s="290" t="s">
        <v>100</v>
      </c>
      <c r="B22" s="125"/>
      <c r="C22" s="216">
        <v>0.1</v>
      </c>
      <c r="D22" s="833" t="s">
        <v>211</v>
      </c>
      <c r="E22" s="833"/>
      <c r="F22" s="833"/>
      <c r="G22" s="833"/>
      <c r="H22" s="833"/>
      <c r="I22" s="833"/>
      <c r="J22" s="833"/>
      <c r="K22" s="833"/>
      <c r="L22" s="834"/>
    </row>
    <row r="23" spans="1:12" s="174" customFormat="1" ht="14.25" customHeight="1" x14ac:dyDescent="0.2">
      <c r="A23" s="290" t="s">
        <v>98</v>
      </c>
      <c r="B23" s="279">
        <f>Loading!B18</f>
        <v>0</v>
      </c>
      <c r="C23" s="16">
        <v>46.15</v>
      </c>
      <c r="D23" s="833" t="s">
        <v>175</v>
      </c>
      <c r="E23" s="833"/>
      <c r="F23" s="833"/>
      <c r="G23" s="833"/>
      <c r="H23" s="833"/>
      <c r="I23" s="833"/>
      <c r="J23" s="833"/>
      <c r="K23" s="833"/>
      <c r="L23" s="834"/>
    </row>
    <row r="24" spans="1:12" s="174" customFormat="1" ht="14.25" customHeight="1" x14ac:dyDescent="0.2">
      <c r="A24" s="290" t="s">
        <v>553</v>
      </c>
      <c r="B24" s="118"/>
      <c r="C24" s="16">
        <v>6.2</v>
      </c>
      <c r="D24" s="833" t="s">
        <v>169</v>
      </c>
      <c r="E24" s="833"/>
      <c r="F24" s="833"/>
      <c r="G24" s="833"/>
      <c r="H24" s="833"/>
      <c r="I24" s="833"/>
      <c r="J24" s="833"/>
      <c r="K24" s="833"/>
      <c r="L24" s="834"/>
    </row>
    <row r="25" spans="1:12" s="174" customFormat="1" ht="14.25" customHeight="1" x14ac:dyDescent="0.2">
      <c r="A25" s="290" t="s">
        <v>554</v>
      </c>
      <c r="B25" s="118"/>
      <c r="C25" s="16">
        <v>4</v>
      </c>
      <c r="D25" s="833" t="s">
        <v>169</v>
      </c>
      <c r="E25" s="833"/>
      <c r="F25" s="833"/>
      <c r="G25" s="833"/>
      <c r="H25" s="833"/>
      <c r="I25" s="833"/>
      <c r="J25" s="833"/>
      <c r="K25" s="833"/>
      <c r="L25" s="834"/>
    </row>
    <row r="26" spans="1:12" s="174" customFormat="1" ht="14.25" customHeight="1" x14ac:dyDescent="0.2">
      <c r="A26" s="290" t="s">
        <v>555</v>
      </c>
      <c r="B26" s="118"/>
      <c r="C26" s="16">
        <v>66.36</v>
      </c>
      <c r="D26" s="833" t="s">
        <v>175</v>
      </c>
      <c r="E26" s="833"/>
      <c r="F26" s="833"/>
      <c r="G26" s="833"/>
      <c r="H26" s="833"/>
      <c r="I26" s="833"/>
      <c r="J26" s="833"/>
      <c r="K26" s="833"/>
      <c r="L26" s="834"/>
    </row>
    <row r="27" spans="1:12" s="174" customFormat="1" ht="14.25" customHeight="1" x14ac:dyDescent="0.2">
      <c r="A27" s="290" t="s">
        <v>614</v>
      </c>
      <c r="B27" s="125"/>
      <c r="C27" s="216">
        <v>0.01</v>
      </c>
      <c r="D27" s="833" t="s">
        <v>211</v>
      </c>
      <c r="E27" s="833"/>
      <c r="F27" s="833"/>
      <c r="G27" s="833"/>
      <c r="H27" s="833"/>
      <c r="I27" s="833"/>
      <c r="J27" s="833"/>
      <c r="K27" s="833"/>
      <c r="L27" s="834"/>
    </row>
    <row r="28" spans="1:12" s="174" customFormat="1" ht="14.25" customHeight="1" x14ac:dyDescent="0.2">
      <c r="A28" s="290" t="s">
        <v>527</v>
      </c>
      <c r="B28" s="84">
        <f>'PI-1-Compressor'!F87</f>
        <v>0</v>
      </c>
      <c r="C28" s="84">
        <v>2</v>
      </c>
      <c r="D28" s="833" t="s">
        <v>211</v>
      </c>
      <c r="E28" s="833"/>
      <c r="F28" s="833"/>
      <c r="G28" s="833"/>
      <c r="H28" s="833"/>
      <c r="I28" s="833"/>
      <c r="J28" s="833"/>
      <c r="K28" s="833"/>
      <c r="L28" s="834"/>
    </row>
    <row r="29" spans="1:12" s="174" customFormat="1" ht="14.25" customHeight="1" x14ac:dyDescent="0.2">
      <c r="A29" s="290" t="s">
        <v>97</v>
      </c>
      <c r="B29" s="16">
        <v>0.6</v>
      </c>
      <c r="C29" s="294">
        <v>0.6</v>
      </c>
      <c r="D29" s="833" t="s">
        <v>211</v>
      </c>
      <c r="E29" s="833"/>
      <c r="F29" s="833"/>
      <c r="G29" s="833"/>
      <c r="H29" s="833"/>
      <c r="I29" s="833"/>
      <c r="J29" s="833"/>
      <c r="K29" s="833"/>
      <c r="L29" s="834"/>
    </row>
    <row r="30" spans="1:12" s="174" customFormat="1" ht="14.25" customHeight="1" x14ac:dyDescent="0.2">
      <c r="A30" s="290" t="s">
        <v>99</v>
      </c>
      <c r="B30" s="60">
        <v>2</v>
      </c>
      <c r="C30" s="84">
        <v>2</v>
      </c>
      <c r="D30" s="833" t="s">
        <v>211</v>
      </c>
      <c r="E30" s="833"/>
      <c r="F30" s="833"/>
      <c r="G30" s="833"/>
      <c r="H30" s="833"/>
      <c r="I30" s="833"/>
      <c r="J30" s="833"/>
      <c r="K30" s="833"/>
      <c r="L30" s="834"/>
    </row>
    <row r="31" spans="1:12" s="174" customFormat="1" ht="14.25" customHeight="1" x14ac:dyDescent="0.2">
      <c r="A31" s="290" t="s">
        <v>556</v>
      </c>
      <c r="B31" s="16">
        <v>1</v>
      </c>
      <c r="C31" s="84">
        <v>1</v>
      </c>
      <c r="D31" s="833" t="s">
        <v>211</v>
      </c>
      <c r="E31" s="833"/>
      <c r="F31" s="833"/>
      <c r="G31" s="833"/>
      <c r="H31" s="833"/>
      <c r="I31" s="833"/>
      <c r="J31" s="833"/>
      <c r="K31" s="833"/>
      <c r="L31" s="834"/>
    </row>
    <row r="32" spans="1:12" s="174" customFormat="1" ht="14.25" customHeight="1" x14ac:dyDescent="0.2">
      <c r="A32" s="290" t="s">
        <v>172</v>
      </c>
      <c r="B32" s="16">
        <v>1</v>
      </c>
      <c r="C32" s="16">
        <v>1</v>
      </c>
      <c r="D32" s="833" t="s">
        <v>211</v>
      </c>
      <c r="E32" s="833"/>
      <c r="F32" s="833"/>
      <c r="G32" s="833"/>
      <c r="H32" s="833"/>
      <c r="I32" s="833"/>
      <c r="J32" s="833"/>
      <c r="K32" s="833"/>
      <c r="L32" s="834"/>
    </row>
    <row r="33" spans="1:12" s="174" customFormat="1" ht="14.25" customHeight="1" x14ac:dyDescent="0.2">
      <c r="A33" s="301" t="s">
        <v>170</v>
      </c>
      <c r="B33" s="49">
        <f>L59</f>
        <v>0</v>
      </c>
      <c r="C33" s="16" t="s">
        <v>116</v>
      </c>
      <c r="D33" s="833" t="s">
        <v>215</v>
      </c>
      <c r="E33" s="833"/>
      <c r="F33" s="833"/>
      <c r="G33" s="833"/>
      <c r="H33" s="833"/>
      <c r="I33" s="833"/>
      <c r="J33" s="833"/>
      <c r="K33" s="833"/>
      <c r="L33" s="834"/>
    </row>
    <row r="34" spans="1:12" s="174" customFormat="1" ht="14.25" customHeight="1" thickBot="1" x14ac:dyDescent="0.25">
      <c r="A34" s="302" t="s">
        <v>171</v>
      </c>
      <c r="B34" s="51">
        <f>L62</f>
        <v>0</v>
      </c>
      <c r="C34" s="18" t="s">
        <v>116</v>
      </c>
      <c r="D34" s="910" t="s">
        <v>1080</v>
      </c>
      <c r="E34" s="911"/>
      <c r="F34" s="911"/>
      <c r="G34" s="911"/>
      <c r="H34" s="911"/>
      <c r="I34" s="911"/>
      <c r="J34" s="911"/>
      <c r="K34" s="911"/>
      <c r="L34" s="912"/>
    </row>
    <row r="35" spans="1:12" s="174" customFormat="1" ht="14.25" customHeight="1" thickBot="1" x14ac:dyDescent="0.25">
      <c r="A35" s="793" t="s">
        <v>921</v>
      </c>
      <c r="B35" s="793"/>
      <c r="C35" s="793"/>
      <c r="D35" s="793"/>
      <c r="E35" s="793"/>
      <c r="F35" s="793"/>
      <c r="G35" s="793"/>
      <c r="H35" s="793"/>
      <c r="I35" s="793"/>
      <c r="J35" s="793"/>
      <c r="K35" s="793"/>
      <c r="L35" s="793"/>
    </row>
    <row r="36" spans="1:12" s="174" customFormat="1" ht="15.75" thickBot="1" x14ac:dyDescent="0.25">
      <c r="A36" s="747" t="s">
        <v>992</v>
      </c>
      <c r="B36" s="748"/>
      <c r="C36" s="748"/>
      <c r="D36" s="748"/>
      <c r="E36" s="748"/>
      <c r="F36" s="748"/>
      <c r="G36" s="748"/>
      <c r="H36" s="748"/>
      <c r="I36" s="748"/>
      <c r="J36" s="748"/>
      <c r="K36" s="748"/>
      <c r="L36" s="749"/>
    </row>
    <row r="37" spans="1:12" s="61" customFormat="1" ht="45" x14ac:dyDescent="0.25">
      <c r="A37" s="303" t="s">
        <v>15</v>
      </c>
      <c r="B37" s="170" t="s">
        <v>531</v>
      </c>
      <c r="C37" s="246" t="s">
        <v>1034</v>
      </c>
      <c r="D37" s="246" t="s">
        <v>1038</v>
      </c>
      <c r="E37" s="246" t="s">
        <v>1039</v>
      </c>
      <c r="F37" s="246" t="s">
        <v>1040</v>
      </c>
      <c r="G37" s="246" t="s">
        <v>1036</v>
      </c>
      <c r="H37" s="246" t="s">
        <v>1037</v>
      </c>
      <c r="I37" s="246" t="s">
        <v>1035</v>
      </c>
      <c r="J37" s="769" t="s">
        <v>197</v>
      </c>
      <c r="K37" s="769"/>
      <c r="L37" s="865"/>
    </row>
    <row r="38" spans="1:12" x14ac:dyDescent="0.2">
      <c r="A38" s="247" t="s">
        <v>20</v>
      </c>
      <c r="B38" s="16" t="s">
        <v>116</v>
      </c>
      <c r="C38" s="94">
        <f>L59*B19*B22/1000</f>
        <v>0</v>
      </c>
      <c r="D38" s="83">
        <f>(L62*B19*B22/1000/2000)*B20</f>
        <v>0</v>
      </c>
      <c r="E38" s="95">
        <f>L59*B19*B22/1000*B27</f>
        <v>0</v>
      </c>
      <c r="F38" s="83">
        <f>(L62*B19*B22/1000/2000*$B$27)*B28</f>
        <v>0</v>
      </c>
      <c r="G38" s="83">
        <f>C38+E38</f>
        <v>0</v>
      </c>
      <c r="H38" s="83">
        <f>D38+F38</f>
        <v>0</v>
      </c>
      <c r="I38" s="93" t="s">
        <v>116</v>
      </c>
      <c r="J38" s="833" t="s">
        <v>116</v>
      </c>
      <c r="K38" s="833"/>
      <c r="L38" s="834"/>
    </row>
    <row r="39" spans="1:12" x14ac:dyDescent="0.2">
      <c r="A39" s="361" t="s">
        <v>39</v>
      </c>
      <c r="B39" s="91">
        <f>Loading!B30</f>
        <v>0</v>
      </c>
      <c r="C39" s="83">
        <f>B39*$C$38</f>
        <v>0</v>
      </c>
      <c r="D39" s="83">
        <f>B39*$D$38</f>
        <v>0</v>
      </c>
      <c r="E39" s="83">
        <f t="shared" ref="E39:E55" si="0">B39*$E$38</f>
        <v>0</v>
      </c>
      <c r="F39" s="83">
        <f t="shared" ref="F39:F55" si="1">B39*$F$38</f>
        <v>0</v>
      </c>
      <c r="G39" s="83">
        <f t="shared" ref="G39:G55" si="2">C39+E39</f>
        <v>0</v>
      </c>
      <c r="H39" s="83">
        <f t="shared" ref="H39:H55" si="3">D39+F39</f>
        <v>0</v>
      </c>
      <c r="I39" s="93" t="s">
        <v>116</v>
      </c>
      <c r="J39" s="833" t="s">
        <v>561</v>
      </c>
      <c r="K39" s="833"/>
      <c r="L39" s="834"/>
    </row>
    <row r="40" spans="1:12" x14ac:dyDescent="0.2">
      <c r="A40" s="361" t="s">
        <v>40</v>
      </c>
      <c r="B40" s="91">
        <f>Loading!B31</f>
        <v>0</v>
      </c>
      <c r="C40" s="83">
        <f t="shared" ref="C40:C55" si="4">B40*$C$38</f>
        <v>0</v>
      </c>
      <c r="D40" s="83">
        <f t="shared" ref="D40:D55" si="5">B40*$D$38</f>
        <v>0</v>
      </c>
      <c r="E40" s="83">
        <f t="shared" si="0"/>
        <v>0</v>
      </c>
      <c r="F40" s="83">
        <f t="shared" si="1"/>
        <v>0</v>
      </c>
      <c r="G40" s="92">
        <f t="shared" si="2"/>
        <v>0</v>
      </c>
      <c r="H40" s="83">
        <f t="shared" si="3"/>
        <v>0</v>
      </c>
      <c r="I40" s="83">
        <v>1.4794</v>
      </c>
      <c r="J40" s="833" t="s">
        <v>561</v>
      </c>
      <c r="K40" s="833"/>
      <c r="L40" s="834"/>
    </row>
    <row r="41" spans="1:12" x14ac:dyDescent="0.2">
      <c r="A41" s="361" t="s">
        <v>41</v>
      </c>
      <c r="B41" s="91">
        <f>Loading!B32</f>
        <v>0</v>
      </c>
      <c r="C41" s="83">
        <f t="shared" si="4"/>
        <v>0</v>
      </c>
      <c r="D41" s="83">
        <f t="shared" si="5"/>
        <v>0</v>
      </c>
      <c r="E41" s="83">
        <f t="shared" si="0"/>
        <v>0</v>
      </c>
      <c r="F41" s="83">
        <f t="shared" si="1"/>
        <v>0</v>
      </c>
      <c r="G41" s="92">
        <f t="shared" si="2"/>
        <v>0</v>
      </c>
      <c r="H41" s="83">
        <f t="shared" si="3"/>
        <v>0</v>
      </c>
      <c r="I41" s="83">
        <v>3.3933</v>
      </c>
      <c r="J41" s="833" t="s">
        <v>561</v>
      </c>
      <c r="K41" s="833"/>
      <c r="L41" s="834"/>
    </row>
    <row r="42" spans="1:12" x14ac:dyDescent="0.2">
      <c r="A42" s="361" t="s">
        <v>42</v>
      </c>
      <c r="B42" s="91">
        <f>Loading!B33</f>
        <v>0</v>
      </c>
      <c r="C42" s="83">
        <f t="shared" si="4"/>
        <v>0</v>
      </c>
      <c r="D42" s="83">
        <f t="shared" si="5"/>
        <v>0</v>
      </c>
      <c r="E42" s="83">
        <f t="shared" si="0"/>
        <v>0</v>
      </c>
      <c r="F42" s="83">
        <f t="shared" si="1"/>
        <v>0</v>
      </c>
      <c r="G42" s="92">
        <f t="shared" si="2"/>
        <v>0</v>
      </c>
      <c r="H42" s="83">
        <f t="shared" si="3"/>
        <v>0</v>
      </c>
      <c r="I42" s="83">
        <v>0.79649999999999999</v>
      </c>
      <c r="J42" s="833" t="s">
        <v>561</v>
      </c>
      <c r="K42" s="833"/>
      <c r="L42" s="834"/>
    </row>
    <row r="43" spans="1:12" x14ac:dyDescent="0.2">
      <c r="A43" s="361" t="s">
        <v>43</v>
      </c>
      <c r="B43" s="91">
        <f>Loading!B34</f>
        <v>0</v>
      </c>
      <c r="C43" s="83">
        <f t="shared" si="4"/>
        <v>0</v>
      </c>
      <c r="D43" s="83">
        <f t="shared" si="5"/>
        <v>0</v>
      </c>
      <c r="E43" s="83">
        <f t="shared" si="0"/>
        <v>0</v>
      </c>
      <c r="F43" s="83">
        <f t="shared" si="1"/>
        <v>0</v>
      </c>
      <c r="G43" s="92">
        <f t="shared" si="2"/>
        <v>0</v>
      </c>
      <c r="H43" s="83">
        <f t="shared" si="3"/>
        <v>0</v>
      </c>
      <c r="I43" s="83">
        <v>0.83760000000000001</v>
      </c>
      <c r="J43" s="833" t="s">
        <v>561</v>
      </c>
      <c r="K43" s="833"/>
      <c r="L43" s="834"/>
    </row>
    <row r="44" spans="1:12" x14ac:dyDescent="0.2">
      <c r="A44" s="361" t="s">
        <v>55</v>
      </c>
      <c r="B44" s="91">
        <f>Loading!B35</f>
        <v>0</v>
      </c>
      <c r="C44" s="83">
        <f t="shared" si="4"/>
        <v>0</v>
      </c>
      <c r="D44" s="83">
        <f t="shared" si="5"/>
        <v>0</v>
      </c>
      <c r="E44" s="83">
        <f t="shared" si="0"/>
        <v>0</v>
      </c>
      <c r="F44" s="83">
        <f t="shared" si="1"/>
        <v>0</v>
      </c>
      <c r="G44" s="92">
        <f t="shared" si="2"/>
        <v>0</v>
      </c>
      <c r="H44" s="83">
        <f t="shared" si="3"/>
        <v>0</v>
      </c>
      <c r="I44" s="83">
        <v>0.30769999999999997</v>
      </c>
      <c r="J44" s="833" t="s">
        <v>561</v>
      </c>
      <c r="K44" s="833"/>
      <c r="L44" s="834"/>
    </row>
    <row r="45" spans="1:12" x14ac:dyDescent="0.2">
      <c r="A45" s="361" t="s">
        <v>44</v>
      </c>
      <c r="B45" s="89">
        <f>Loading!B36</f>
        <v>0</v>
      </c>
      <c r="C45" s="90">
        <f t="shared" si="4"/>
        <v>0</v>
      </c>
      <c r="D45" s="83">
        <f t="shared" si="5"/>
        <v>0</v>
      </c>
      <c r="E45" s="90">
        <f t="shared" si="0"/>
        <v>0</v>
      </c>
      <c r="F45" s="83">
        <f t="shared" si="1"/>
        <v>0</v>
      </c>
      <c r="G45" s="83">
        <f t="shared" si="2"/>
        <v>0</v>
      </c>
      <c r="H45" s="83">
        <f t="shared" si="3"/>
        <v>0</v>
      </c>
      <c r="I45" s="93" t="s">
        <v>116</v>
      </c>
      <c r="J45" s="833" t="s">
        <v>561</v>
      </c>
      <c r="K45" s="833"/>
      <c r="L45" s="834"/>
    </row>
    <row r="46" spans="1:12" x14ac:dyDescent="0.2">
      <c r="A46" s="361" t="s">
        <v>45</v>
      </c>
      <c r="B46" s="89">
        <f>Loading!B37</f>
        <v>0</v>
      </c>
      <c r="C46" s="83">
        <f t="shared" si="4"/>
        <v>0</v>
      </c>
      <c r="D46" s="83">
        <f t="shared" si="5"/>
        <v>0</v>
      </c>
      <c r="E46" s="83">
        <f t="shared" si="0"/>
        <v>0</v>
      </c>
      <c r="F46" s="83">
        <f t="shared" si="1"/>
        <v>0</v>
      </c>
      <c r="G46" s="92">
        <f t="shared" si="2"/>
        <v>0</v>
      </c>
      <c r="H46" s="83">
        <f t="shared" si="3"/>
        <v>0</v>
      </c>
      <c r="I46" s="83">
        <v>0.3226</v>
      </c>
      <c r="J46" s="833" t="s">
        <v>561</v>
      </c>
      <c r="K46" s="833"/>
      <c r="L46" s="834"/>
    </row>
    <row r="47" spans="1:12" x14ac:dyDescent="0.2">
      <c r="A47" s="361" t="s">
        <v>46</v>
      </c>
      <c r="B47" s="89">
        <f>Loading!B38</f>
        <v>0</v>
      </c>
      <c r="C47" s="90">
        <f t="shared" si="4"/>
        <v>0</v>
      </c>
      <c r="D47" s="83">
        <f t="shared" si="5"/>
        <v>0</v>
      </c>
      <c r="E47" s="90">
        <f t="shared" si="0"/>
        <v>0</v>
      </c>
      <c r="F47" s="83">
        <f t="shared" si="1"/>
        <v>0</v>
      </c>
      <c r="G47" s="83">
        <f t="shared" si="2"/>
        <v>0</v>
      </c>
      <c r="H47" s="83">
        <f t="shared" si="3"/>
        <v>0</v>
      </c>
      <c r="I47" s="93" t="s">
        <v>116</v>
      </c>
      <c r="J47" s="833" t="s">
        <v>561</v>
      </c>
      <c r="K47" s="833"/>
      <c r="L47" s="834"/>
    </row>
    <row r="48" spans="1:12" x14ac:dyDescent="0.2">
      <c r="A48" s="361" t="s">
        <v>47</v>
      </c>
      <c r="B48" s="89">
        <f>Loading!B39</f>
        <v>0</v>
      </c>
      <c r="C48" s="83">
        <f t="shared" si="4"/>
        <v>0</v>
      </c>
      <c r="D48" s="83">
        <f t="shared" si="5"/>
        <v>0</v>
      </c>
      <c r="E48" s="83">
        <f t="shared" si="0"/>
        <v>0</v>
      </c>
      <c r="F48" s="83">
        <f t="shared" si="1"/>
        <v>0</v>
      </c>
      <c r="G48" s="92">
        <f t="shared" si="2"/>
        <v>0</v>
      </c>
      <c r="H48" s="83">
        <f t="shared" si="3"/>
        <v>0</v>
      </c>
      <c r="I48" s="83">
        <v>0.1235</v>
      </c>
      <c r="J48" s="833" t="s">
        <v>561</v>
      </c>
      <c r="K48" s="833"/>
      <c r="L48" s="834"/>
    </row>
    <row r="49" spans="1:12" x14ac:dyDescent="0.2">
      <c r="A49" s="361" t="s">
        <v>48</v>
      </c>
      <c r="B49" s="89">
        <f>Loading!B40</f>
        <v>0</v>
      </c>
      <c r="C49" s="83">
        <f t="shared" si="4"/>
        <v>0</v>
      </c>
      <c r="D49" s="83">
        <f t="shared" si="5"/>
        <v>0</v>
      </c>
      <c r="E49" s="83">
        <f t="shared" si="0"/>
        <v>0</v>
      </c>
      <c r="F49" s="83">
        <f t="shared" si="1"/>
        <v>0</v>
      </c>
      <c r="G49" s="92">
        <f t="shared" si="2"/>
        <v>0</v>
      </c>
      <c r="H49" s="83">
        <f t="shared" si="3"/>
        <v>0</v>
      </c>
      <c r="I49" s="83">
        <v>2.4500000000000001E-2</v>
      </c>
      <c r="J49" s="833" t="s">
        <v>561</v>
      </c>
      <c r="K49" s="833"/>
      <c r="L49" s="834"/>
    </row>
    <row r="50" spans="1:12" x14ac:dyDescent="0.2">
      <c r="A50" s="361" t="s">
        <v>49</v>
      </c>
      <c r="B50" s="89">
        <f>Loading!B41</f>
        <v>0</v>
      </c>
      <c r="C50" s="83">
        <f t="shared" si="4"/>
        <v>0</v>
      </c>
      <c r="D50" s="83">
        <f t="shared" si="5"/>
        <v>0</v>
      </c>
      <c r="E50" s="83">
        <f t="shared" si="0"/>
        <v>0</v>
      </c>
      <c r="F50" s="83">
        <f t="shared" si="1"/>
        <v>0</v>
      </c>
      <c r="G50" s="92">
        <f t="shared" si="2"/>
        <v>0</v>
      </c>
      <c r="H50" s="83">
        <f t="shared" si="3"/>
        <v>0</v>
      </c>
      <c r="I50" s="83">
        <v>1E-4</v>
      </c>
      <c r="J50" s="833" t="s">
        <v>561</v>
      </c>
      <c r="K50" s="833"/>
      <c r="L50" s="834"/>
    </row>
    <row r="51" spans="1:12" x14ac:dyDescent="0.2">
      <c r="A51" s="361" t="s">
        <v>50</v>
      </c>
      <c r="B51" s="89">
        <f>Loading!B42</f>
        <v>0</v>
      </c>
      <c r="C51" s="83">
        <f t="shared" si="4"/>
        <v>0</v>
      </c>
      <c r="D51" s="83">
        <f t="shared" si="5"/>
        <v>0</v>
      </c>
      <c r="E51" s="83">
        <f t="shared" si="0"/>
        <v>0</v>
      </c>
      <c r="F51" s="83">
        <f t="shared" si="1"/>
        <v>0</v>
      </c>
      <c r="G51" s="92">
        <f t="shared" si="2"/>
        <v>0</v>
      </c>
      <c r="H51" s="83">
        <f t="shared" si="3"/>
        <v>0</v>
      </c>
      <c r="I51" s="83">
        <v>1.0800000000000001E-2</v>
      </c>
      <c r="J51" s="833" t="s">
        <v>561</v>
      </c>
      <c r="K51" s="833"/>
      <c r="L51" s="834"/>
    </row>
    <row r="52" spans="1:12" x14ac:dyDescent="0.2">
      <c r="A52" s="361" t="s">
        <v>51</v>
      </c>
      <c r="B52" s="89">
        <f>Loading!B43</f>
        <v>0</v>
      </c>
      <c r="C52" s="83">
        <f t="shared" si="4"/>
        <v>0</v>
      </c>
      <c r="D52" s="83">
        <f t="shared" si="5"/>
        <v>0</v>
      </c>
      <c r="E52" s="83">
        <f t="shared" si="0"/>
        <v>0</v>
      </c>
      <c r="F52" s="83">
        <f t="shared" si="1"/>
        <v>0</v>
      </c>
      <c r="G52" s="92">
        <f t="shared" si="2"/>
        <v>0</v>
      </c>
      <c r="H52" s="83">
        <f t="shared" si="3"/>
        <v>0</v>
      </c>
      <c r="I52" s="83">
        <v>1.9599999999999999E-2</v>
      </c>
      <c r="J52" s="833" t="s">
        <v>561</v>
      </c>
      <c r="K52" s="833"/>
      <c r="L52" s="834"/>
    </row>
    <row r="53" spans="1:12" x14ac:dyDescent="0.2">
      <c r="A53" s="361" t="s">
        <v>52</v>
      </c>
      <c r="B53" s="89">
        <f>Loading!B44</f>
        <v>0</v>
      </c>
      <c r="C53" s="83">
        <f t="shared" si="4"/>
        <v>0</v>
      </c>
      <c r="D53" s="83">
        <f t="shared" si="5"/>
        <v>0</v>
      </c>
      <c r="E53" s="83">
        <f t="shared" si="0"/>
        <v>0</v>
      </c>
      <c r="F53" s="83">
        <f t="shared" si="1"/>
        <v>0</v>
      </c>
      <c r="G53" s="92">
        <f t="shared" si="2"/>
        <v>0</v>
      </c>
      <c r="H53" s="83">
        <f t="shared" si="3"/>
        <v>0</v>
      </c>
      <c r="I53" s="83">
        <v>1E-3</v>
      </c>
      <c r="J53" s="833" t="s">
        <v>561</v>
      </c>
      <c r="K53" s="833"/>
      <c r="L53" s="834"/>
    </row>
    <row r="54" spans="1:12" x14ac:dyDescent="0.2">
      <c r="A54" s="361" t="s">
        <v>53</v>
      </c>
      <c r="B54" s="89">
        <f>Loading!B45</f>
        <v>0</v>
      </c>
      <c r="C54" s="83">
        <f t="shared" si="4"/>
        <v>0</v>
      </c>
      <c r="D54" s="83">
        <f t="shared" si="5"/>
        <v>0</v>
      </c>
      <c r="E54" s="83">
        <f t="shared" si="0"/>
        <v>0</v>
      </c>
      <c r="F54" s="83">
        <f t="shared" si="1"/>
        <v>0</v>
      </c>
      <c r="G54" s="92">
        <f t="shared" si="2"/>
        <v>0</v>
      </c>
      <c r="H54" s="83">
        <f t="shared" si="3"/>
        <v>0</v>
      </c>
      <c r="I54" s="83">
        <v>8.9999999999999993E-3</v>
      </c>
      <c r="J54" s="833" t="s">
        <v>561</v>
      </c>
      <c r="K54" s="833"/>
      <c r="L54" s="834"/>
    </row>
    <row r="55" spans="1:12" ht="15" thickBot="1" x14ac:dyDescent="0.25">
      <c r="A55" s="362" t="s">
        <v>54</v>
      </c>
      <c r="B55" s="86">
        <f>Loading!B46</f>
        <v>0</v>
      </c>
      <c r="C55" s="85">
        <f t="shared" si="4"/>
        <v>0</v>
      </c>
      <c r="D55" s="85">
        <f t="shared" si="5"/>
        <v>0</v>
      </c>
      <c r="E55" s="85">
        <f t="shared" si="0"/>
        <v>0</v>
      </c>
      <c r="F55" s="85">
        <f t="shared" si="1"/>
        <v>0</v>
      </c>
      <c r="G55" s="97">
        <f t="shared" si="2"/>
        <v>0</v>
      </c>
      <c r="H55" s="85">
        <f t="shared" si="3"/>
        <v>0</v>
      </c>
      <c r="I55" s="85">
        <v>1.6000000000000001E-3</v>
      </c>
      <c r="J55" s="835" t="s">
        <v>561</v>
      </c>
      <c r="K55" s="835"/>
      <c r="L55" s="836"/>
    </row>
    <row r="56" spans="1:12" ht="15" x14ac:dyDescent="0.25">
      <c r="A56" s="917" t="s">
        <v>630</v>
      </c>
      <c r="B56" s="917"/>
      <c r="C56" s="917"/>
      <c r="D56" s="917"/>
      <c r="E56" s="917"/>
      <c r="F56" s="917"/>
      <c r="G56" s="917"/>
      <c r="H56" s="917"/>
      <c r="I56" s="917"/>
      <c r="J56" s="917"/>
      <c r="K56" s="917"/>
      <c r="L56" s="917"/>
    </row>
    <row r="57" spans="1:12" ht="15" thickBot="1" x14ac:dyDescent="0.25">
      <c r="A57" s="793" t="s">
        <v>921</v>
      </c>
      <c r="B57" s="793"/>
      <c r="C57" s="793"/>
      <c r="D57" s="793"/>
      <c r="E57" s="793"/>
      <c r="F57" s="793"/>
      <c r="G57" s="793"/>
      <c r="H57" s="793"/>
      <c r="I57" s="793"/>
      <c r="J57" s="793"/>
      <c r="K57" s="793"/>
      <c r="L57" s="793"/>
    </row>
    <row r="58" spans="1:12" ht="15.75" thickBot="1" x14ac:dyDescent="0.25">
      <c r="A58" s="747" t="s">
        <v>1032</v>
      </c>
      <c r="B58" s="748"/>
      <c r="C58" s="748"/>
      <c r="D58" s="748"/>
      <c r="E58" s="748"/>
      <c r="F58" s="748"/>
      <c r="G58" s="748"/>
      <c r="H58" s="748"/>
      <c r="I58" s="748"/>
      <c r="J58" s="748"/>
      <c r="K58" s="748"/>
      <c r="L58" s="749"/>
    </row>
    <row r="59" spans="1:12" x14ac:dyDescent="0.2">
      <c r="A59" s="33" t="s">
        <v>173</v>
      </c>
      <c r="B59" s="45">
        <v>12.46</v>
      </c>
      <c r="C59" s="20">
        <f>B29</f>
        <v>0.6</v>
      </c>
      <c r="D59" s="54">
        <f>B24</f>
        <v>0</v>
      </c>
      <c r="E59" s="45" t="s">
        <v>73</v>
      </c>
      <c r="F59" s="40">
        <f>B23</f>
        <v>0</v>
      </c>
      <c r="G59" s="45" t="s">
        <v>84</v>
      </c>
      <c r="H59" s="40"/>
      <c r="I59" s="45"/>
      <c r="J59" s="40">
        <f>B30</f>
        <v>2</v>
      </c>
      <c r="K59" s="55" t="s">
        <v>72</v>
      </c>
      <c r="L59" s="56">
        <f>B59*C59*D59*F59/H60*J59</f>
        <v>0</v>
      </c>
    </row>
    <row r="60" spans="1:12" ht="15" thickBot="1" x14ac:dyDescent="0.25">
      <c r="A60" s="35" t="s">
        <v>199</v>
      </c>
      <c r="B60" s="37"/>
      <c r="C60" s="41"/>
      <c r="D60" s="38"/>
      <c r="E60" s="37"/>
      <c r="F60" s="38"/>
      <c r="G60" s="37" t="s">
        <v>82</v>
      </c>
      <c r="H60" s="57">
        <f>90+460</f>
        <v>550</v>
      </c>
      <c r="I60" s="37" t="s">
        <v>80</v>
      </c>
      <c r="J60" s="38"/>
      <c r="K60" s="38"/>
      <c r="L60" s="58"/>
    </row>
    <row r="61" spans="1:12" ht="15" thickBot="1" x14ac:dyDescent="0.25">
      <c r="A61" s="793" t="s">
        <v>921</v>
      </c>
      <c r="B61" s="793"/>
      <c r="C61" s="793"/>
      <c r="D61" s="793"/>
      <c r="E61" s="793"/>
      <c r="F61" s="793"/>
      <c r="G61" s="793"/>
      <c r="H61" s="793"/>
      <c r="I61" s="793"/>
      <c r="J61" s="793"/>
      <c r="K61" s="793"/>
      <c r="L61" s="793"/>
    </row>
    <row r="62" spans="1:12" x14ac:dyDescent="0.2">
      <c r="A62" s="33" t="s">
        <v>173</v>
      </c>
      <c r="B62" s="45">
        <v>12.46</v>
      </c>
      <c r="C62" s="20">
        <f>B29</f>
        <v>0.6</v>
      </c>
      <c r="D62" s="59">
        <f>B25</f>
        <v>0</v>
      </c>
      <c r="E62" s="45" t="s">
        <v>73</v>
      </c>
      <c r="F62" s="40">
        <f>B23</f>
        <v>0</v>
      </c>
      <c r="G62" s="45" t="s">
        <v>84</v>
      </c>
      <c r="H62" s="40"/>
      <c r="I62" s="45"/>
      <c r="J62" s="40">
        <f>B30</f>
        <v>2</v>
      </c>
      <c r="K62" s="55" t="s">
        <v>72</v>
      </c>
      <c r="L62" s="56">
        <f>B62*C62*D62*F62/H63*J62</f>
        <v>0</v>
      </c>
    </row>
    <row r="63" spans="1:12" ht="15" thickBot="1" x14ac:dyDescent="0.25">
      <c r="A63" s="35" t="s">
        <v>181</v>
      </c>
      <c r="B63" s="37"/>
      <c r="C63" s="41"/>
      <c r="D63" s="38"/>
      <c r="E63" s="37"/>
      <c r="F63" s="38"/>
      <c r="G63" s="37" t="s">
        <v>82</v>
      </c>
      <c r="H63" s="57">
        <f>B26+460</f>
        <v>460</v>
      </c>
      <c r="I63" s="37" t="s">
        <v>80</v>
      </c>
      <c r="J63" s="38"/>
      <c r="K63" s="38"/>
      <c r="L63" s="39"/>
    </row>
    <row r="64" spans="1:12" x14ac:dyDescent="0.2">
      <c r="A64" s="793" t="s">
        <v>768</v>
      </c>
      <c r="B64" s="793"/>
      <c r="C64" s="793"/>
      <c r="D64" s="793"/>
      <c r="E64" s="793"/>
      <c r="F64" s="793"/>
      <c r="G64" s="793"/>
      <c r="H64" s="793"/>
      <c r="I64" s="793"/>
      <c r="J64" s="793"/>
      <c r="K64" s="793"/>
      <c r="L64" s="793"/>
    </row>
  </sheetData>
  <sheetProtection algorithmName="SHA-512" hashValue="zqmwHb1XiaGohK38UGq9ZXrEhFmnusT8KFYOAoQkcgR/tfqD5PCx9CniH1pCPdRUI1A4acz2NLMajlqsSl7F3g==" saltValue="igeIqt/Ioc5sba1Nn+7zdA==" spinCount="100000" sheet="1" objects="1" scenarios="1"/>
  <mergeCells count="60">
    <mergeCell ref="A35:L35"/>
    <mergeCell ref="A57:L57"/>
    <mergeCell ref="A61:L61"/>
    <mergeCell ref="A64:L64"/>
    <mergeCell ref="A58:L58"/>
    <mergeCell ref="A56:L56"/>
    <mergeCell ref="J55:L55"/>
    <mergeCell ref="A36:L36"/>
    <mergeCell ref="J52:L52"/>
    <mergeCell ref="J53:L53"/>
    <mergeCell ref="J54:L54"/>
    <mergeCell ref="J48:L48"/>
    <mergeCell ref="J49:L49"/>
    <mergeCell ref="D30:L30"/>
    <mergeCell ref="D31:L31"/>
    <mergeCell ref="D32:L32"/>
    <mergeCell ref="D33:L33"/>
    <mergeCell ref="D34:L34"/>
    <mergeCell ref="D25:L25"/>
    <mergeCell ref="D26:L26"/>
    <mergeCell ref="D27:L27"/>
    <mergeCell ref="D28:L28"/>
    <mergeCell ref="D29:L29"/>
    <mergeCell ref="A1:L1"/>
    <mergeCell ref="A2:L2"/>
    <mergeCell ref="A3:L3"/>
    <mergeCell ref="A4:L4"/>
    <mergeCell ref="A5:L5"/>
    <mergeCell ref="C6:L6"/>
    <mergeCell ref="C7:L7"/>
    <mergeCell ref="C8:L8"/>
    <mergeCell ref="C9:L9"/>
    <mergeCell ref="C10:L10"/>
    <mergeCell ref="A11:L11"/>
    <mergeCell ref="A12:L12"/>
    <mergeCell ref="C13:L13"/>
    <mergeCell ref="J50:L50"/>
    <mergeCell ref="J51:L51"/>
    <mergeCell ref="J37:L37"/>
    <mergeCell ref="J38:L38"/>
    <mergeCell ref="J39:L39"/>
    <mergeCell ref="J40:L40"/>
    <mergeCell ref="J41:L41"/>
    <mergeCell ref="J42:L42"/>
    <mergeCell ref="J43:L43"/>
    <mergeCell ref="J44:L44"/>
    <mergeCell ref="J45:L45"/>
    <mergeCell ref="J46:L46"/>
    <mergeCell ref="J47:L47"/>
    <mergeCell ref="C14:L14"/>
    <mergeCell ref="A15:L15"/>
    <mergeCell ref="A16:L16"/>
    <mergeCell ref="D17:L17"/>
    <mergeCell ref="D18:L18"/>
    <mergeCell ref="D24:L24"/>
    <mergeCell ref="D19:L19"/>
    <mergeCell ref="D20:L20"/>
    <mergeCell ref="D21:L21"/>
    <mergeCell ref="D22:L22"/>
    <mergeCell ref="D23:L23"/>
  </mergeCells>
  <conditionalFormatting sqref="G38:G55">
    <cfRule type="expression" dxfId="49" priority="7">
      <formula>G38&gt;I38</formula>
    </cfRule>
  </conditionalFormatting>
  <dataValidations xWindow="451" yWindow="720" count="7">
    <dataValidation allowBlank="1" showErrorMessage="1" prompt="Molecular Weight of VOC (lb/lb-mol)  Yellow Cell" sqref="B18 B24:B27 B21:B22" xr:uid="{00000000-0002-0000-1200-000000000000}"/>
    <dataValidation type="decimal" operator="lessThanOrEqual" allowBlank="1" showInputMessage="1" showErrorMessage="1" errorTitle="Numner of cleanings" error="Please enter a value equal or less than 1." prompt="VOC concentration for PW Tanks (%) Yellow Cell" sqref="B28" xr:uid="{00000000-0002-0000-1200-000007000000}">
      <formula1>1</formula1>
    </dataValidation>
    <dataValidation allowBlank="1" showErrorMessage="1" prompt="The 2,2,4-Trimethylpentane lb/hr maximum is 0.0016." sqref="G37:G55" xr:uid="{00000000-0002-0000-1200-00000A000000}"/>
    <dataValidation type="list" allowBlank="1" showErrorMessage="1" errorTitle="Zone" error="Values allowed are: 13, 14, 15." prompt="Zone Yellow Cell" sqref="B8" xr:uid="{A59C4C73-A318-4203-9F33-F99EE1EB0131}">
      <formula1>Zones</formula1>
    </dataValidation>
    <dataValidation type="decimal" allowBlank="1" showErrorMessage="1" errorTitle="East (Meters)" error="Enter a value between 205000 and 795000 meters." prompt="East (Meters) Yellow Cell" sqref="B9" xr:uid="{BCE25C45-0426-46C3-AC5F-134EB0840FAD}">
      <formula1>205000</formula1>
      <formula2>795000</formula2>
    </dataValidation>
    <dataValidation type="decimal" allowBlank="1" showErrorMessage="1" errorTitle="North (Meters)" error="Enter a value between 2854000 and 4059000 meters." prompt="North (Meters) Yellow Cell" sqref="B10" xr:uid="{8C93BB0F-2D37-4B4D-A81B-59093232CAFD}">
      <formula1>2854000</formula1>
      <formula2>4059000</formula2>
    </dataValidation>
    <dataValidation type="decimal" operator="greaterThanOrEqual" allowBlank="1" showErrorMessage="1" prompt="Molecular Weight of VOC (lb/lb-mol)  Yellow Cell" sqref="B14" xr:uid="{5DB24E0C-15D8-4F12-8762-8605C425BD8B}">
      <formula1>10</formula1>
    </dataValidation>
  </dataValidations>
  <pageMargins left="0.25" right="0.25" top="0.25" bottom="0.25" header="0.3" footer="0.3"/>
  <pageSetup scale="62" orientation="portrait" r:id="rId1"/>
  <headerFooter>
    <oddHeader>&amp;CCompressor Station RAP Application</oddHeader>
    <oddFooter>&amp;LVersion 2.0&amp;CSheet: &amp;A&amp;RPage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tabColor rgb="FFFFFFCC"/>
    <pageSetUpPr fitToPage="1"/>
  </sheetPr>
  <dimension ref="A1:K71"/>
  <sheetViews>
    <sheetView showGridLines="0" zoomScaleNormal="100" workbookViewId="0">
      <selection sqref="A1:K1"/>
    </sheetView>
  </sheetViews>
  <sheetFormatPr defaultColWidth="0" defaultRowHeight="14.25" zeroHeight="1" x14ac:dyDescent="0.2"/>
  <cols>
    <col min="1" max="1" width="40" style="14" bestFit="1" customWidth="1"/>
    <col min="2" max="2" width="14.625" style="14" customWidth="1"/>
    <col min="3" max="3" width="9.375" style="14" customWidth="1"/>
    <col min="4" max="4" width="8.125" style="14" customWidth="1"/>
    <col min="5" max="5" width="14.75" style="14" customWidth="1"/>
    <col min="6" max="6" width="7" style="14" customWidth="1"/>
    <col min="7" max="7" width="8.5" style="14" bestFit="1" customWidth="1"/>
    <col min="8" max="8" width="6.625" style="14" customWidth="1"/>
    <col min="9" max="9" width="5.5" style="14" customWidth="1"/>
    <col min="10" max="10" width="7" style="14" customWidth="1"/>
    <col min="11" max="11" width="6.375" style="14" customWidth="1"/>
    <col min="12" max="16384" width="19.25" style="14" hidden="1"/>
  </cols>
  <sheetData>
    <row r="1" spans="1:11" s="174" customFormat="1" ht="3.75" customHeight="1" thickBot="1" x14ac:dyDescent="0.25">
      <c r="A1" s="803" t="s">
        <v>631</v>
      </c>
      <c r="B1" s="803"/>
      <c r="C1" s="803"/>
      <c r="D1" s="803"/>
      <c r="E1" s="803"/>
      <c r="F1" s="803"/>
      <c r="G1" s="803"/>
      <c r="H1" s="803"/>
      <c r="I1" s="803"/>
      <c r="J1" s="803"/>
      <c r="K1" s="803"/>
    </row>
    <row r="2" spans="1:11" s="174" customFormat="1" ht="18.75" thickBot="1" x14ac:dyDescent="0.25">
      <c r="A2" s="822" t="s">
        <v>165</v>
      </c>
      <c r="B2" s="823"/>
      <c r="C2" s="823"/>
      <c r="D2" s="823"/>
      <c r="E2" s="823"/>
      <c r="F2" s="823"/>
      <c r="G2" s="823"/>
      <c r="H2" s="823"/>
      <c r="I2" s="823"/>
      <c r="J2" s="823"/>
      <c r="K2" s="824"/>
    </row>
    <row r="3" spans="1:11" s="174" customFormat="1" ht="88.5" customHeight="1" thickBot="1" x14ac:dyDescent="0.25">
      <c r="A3" s="825" t="s">
        <v>1117</v>
      </c>
      <c r="B3" s="863"/>
      <c r="C3" s="863"/>
      <c r="D3" s="863"/>
      <c r="E3" s="863"/>
      <c r="F3" s="863"/>
      <c r="G3" s="863"/>
      <c r="H3" s="863"/>
      <c r="I3" s="863"/>
      <c r="J3" s="863"/>
      <c r="K3" s="864"/>
    </row>
    <row r="4" spans="1:11" s="174" customFormat="1" ht="14.25" customHeight="1" thickBot="1" x14ac:dyDescent="0.25">
      <c r="A4" s="793" t="s">
        <v>921</v>
      </c>
      <c r="B4" s="793"/>
      <c r="C4" s="793"/>
      <c r="D4" s="793"/>
      <c r="E4" s="793"/>
      <c r="F4" s="793"/>
      <c r="G4" s="793"/>
      <c r="H4" s="793"/>
      <c r="I4" s="793"/>
      <c r="J4" s="793"/>
      <c r="K4" s="793"/>
    </row>
    <row r="5" spans="1:11" s="174" customFormat="1" ht="15.75" thickBot="1" x14ac:dyDescent="0.25">
      <c r="A5" s="828" t="s">
        <v>978</v>
      </c>
      <c r="B5" s="829"/>
      <c r="C5" s="829"/>
      <c r="D5" s="829"/>
      <c r="E5" s="829"/>
      <c r="F5" s="829"/>
      <c r="G5" s="829"/>
      <c r="H5" s="829"/>
      <c r="I5" s="829"/>
      <c r="J5" s="829"/>
      <c r="K5" s="830"/>
    </row>
    <row r="6" spans="1:11" s="174" customFormat="1" ht="15" x14ac:dyDescent="0.2">
      <c r="A6" s="175" t="s">
        <v>979</v>
      </c>
      <c r="B6" s="176" t="s">
        <v>980</v>
      </c>
      <c r="C6" s="794" t="s">
        <v>981</v>
      </c>
      <c r="D6" s="794"/>
      <c r="E6" s="794"/>
      <c r="F6" s="794"/>
      <c r="G6" s="794"/>
      <c r="H6" s="794"/>
      <c r="I6" s="794"/>
      <c r="J6" s="794"/>
      <c r="K6" s="795"/>
    </row>
    <row r="7" spans="1:11" s="174" customFormat="1" x14ac:dyDescent="0.2">
      <c r="A7" s="177" t="s">
        <v>1</v>
      </c>
      <c r="B7" s="178" t="s">
        <v>64</v>
      </c>
      <c r="C7" s="776" t="s">
        <v>116</v>
      </c>
      <c r="D7" s="776"/>
      <c r="E7" s="776"/>
      <c r="F7" s="776"/>
      <c r="G7" s="776"/>
      <c r="H7" s="776"/>
      <c r="I7" s="776"/>
      <c r="J7" s="776"/>
      <c r="K7" s="777"/>
    </row>
    <row r="8" spans="1:11" s="174" customFormat="1" x14ac:dyDescent="0.2">
      <c r="A8" s="177" t="s">
        <v>10</v>
      </c>
      <c r="B8" s="179"/>
      <c r="C8" s="796" t="s">
        <v>982</v>
      </c>
      <c r="D8" s="796"/>
      <c r="E8" s="796"/>
      <c r="F8" s="796"/>
      <c r="G8" s="796"/>
      <c r="H8" s="796"/>
      <c r="I8" s="796"/>
      <c r="J8" s="796"/>
      <c r="K8" s="797"/>
    </row>
    <row r="9" spans="1:11" s="174" customFormat="1" x14ac:dyDescent="0.2">
      <c r="A9" s="177" t="s">
        <v>983</v>
      </c>
      <c r="B9" s="180"/>
      <c r="C9" s="796" t="s">
        <v>984</v>
      </c>
      <c r="D9" s="796"/>
      <c r="E9" s="796"/>
      <c r="F9" s="796"/>
      <c r="G9" s="796"/>
      <c r="H9" s="796"/>
      <c r="I9" s="796"/>
      <c r="J9" s="796"/>
      <c r="K9" s="797"/>
    </row>
    <row r="10" spans="1:11" s="174" customFormat="1" ht="15" thickBot="1" x14ac:dyDescent="0.25">
      <c r="A10" s="181" t="s">
        <v>985</v>
      </c>
      <c r="B10" s="182"/>
      <c r="C10" s="798" t="s">
        <v>986</v>
      </c>
      <c r="D10" s="798"/>
      <c r="E10" s="798"/>
      <c r="F10" s="798"/>
      <c r="G10" s="798"/>
      <c r="H10" s="798"/>
      <c r="I10" s="798"/>
      <c r="J10" s="798"/>
      <c r="K10" s="799"/>
    </row>
    <row r="11" spans="1:11" s="174" customFormat="1" ht="14.25" customHeight="1" thickBot="1" x14ac:dyDescent="0.25">
      <c r="A11" s="793" t="s">
        <v>921</v>
      </c>
      <c r="B11" s="793"/>
      <c r="C11" s="793"/>
      <c r="D11" s="793"/>
      <c r="E11" s="793"/>
      <c r="F11" s="793"/>
      <c r="G11" s="793"/>
      <c r="H11" s="793"/>
      <c r="I11" s="793"/>
      <c r="J11" s="793"/>
      <c r="K11" s="793"/>
    </row>
    <row r="12" spans="1:11" s="174" customFormat="1" ht="15.75" thickBot="1" x14ac:dyDescent="0.25">
      <c r="A12" s="747" t="s">
        <v>987</v>
      </c>
      <c r="B12" s="748"/>
      <c r="C12" s="748"/>
      <c r="D12" s="748"/>
      <c r="E12" s="748"/>
      <c r="F12" s="748"/>
      <c r="G12" s="748"/>
      <c r="H12" s="748"/>
      <c r="I12" s="748"/>
      <c r="J12" s="748"/>
      <c r="K12" s="749"/>
    </row>
    <row r="13" spans="1:11" s="174" customFormat="1" ht="15" x14ac:dyDescent="0.2">
      <c r="A13" s="183" t="s">
        <v>979</v>
      </c>
      <c r="B13" s="184" t="s">
        <v>980</v>
      </c>
      <c r="C13" s="782" t="s">
        <v>988</v>
      </c>
      <c r="D13" s="782"/>
      <c r="E13" s="782"/>
      <c r="F13" s="782"/>
      <c r="G13" s="782"/>
      <c r="H13" s="782"/>
      <c r="I13" s="782"/>
      <c r="J13" s="782"/>
      <c r="K13" s="783"/>
    </row>
    <row r="14" spans="1:11" s="174" customFormat="1" x14ac:dyDescent="0.2">
      <c r="A14" s="185" t="s">
        <v>989</v>
      </c>
      <c r="B14" s="118"/>
      <c r="C14" s="833" t="s">
        <v>563</v>
      </c>
      <c r="D14" s="833"/>
      <c r="E14" s="833"/>
      <c r="F14" s="833"/>
      <c r="G14" s="833"/>
      <c r="H14" s="833"/>
      <c r="I14" s="833"/>
      <c r="J14" s="833"/>
      <c r="K14" s="834"/>
    </row>
    <row r="15" spans="1:11" s="174" customFormat="1" ht="15" thickBot="1" x14ac:dyDescent="0.25">
      <c r="A15" s="230" t="s">
        <v>12</v>
      </c>
      <c r="B15" s="119"/>
      <c r="C15" s="835" t="s">
        <v>564</v>
      </c>
      <c r="D15" s="835"/>
      <c r="E15" s="835"/>
      <c r="F15" s="835"/>
      <c r="G15" s="835"/>
      <c r="H15" s="835"/>
      <c r="I15" s="835"/>
      <c r="J15" s="835"/>
      <c r="K15" s="836"/>
    </row>
    <row r="16" spans="1:11" s="174" customFormat="1" ht="14.25" customHeight="1" thickBot="1" x14ac:dyDescent="0.25">
      <c r="A16" s="793" t="s">
        <v>921</v>
      </c>
      <c r="B16" s="793"/>
      <c r="C16" s="793"/>
      <c r="D16" s="793"/>
      <c r="E16" s="793"/>
      <c r="F16" s="793"/>
      <c r="G16" s="793"/>
      <c r="H16" s="793"/>
      <c r="I16" s="793"/>
      <c r="J16" s="793"/>
      <c r="K16" s="793"/>
    </row>
    <row r="17" spans="1:11" s="174" customFormat="1" ht="15.75" thickBot="1" x14ac:dyDescent="0.25">
      <c r="A17" s="747" t="s">
        <v>990</v>
      </c>
      <c r="B17" s="748"/>
      <c r="C17" s="748"/>
      <c r="D17" s="748"/>
      <c r="E17" s="748"/>
      <c r="F17" s="748"/>
      <c r="G17" s="748"/>
      <c r="H17" s="748"/>
      <c r="I17" s="748"/>
      <c r="J17" s="748"/>
      <c r="K17" s="749"/>
    </row>
    <row r="18" spans="1:11" s="174" customFormat="1" ht="15" x14ac:dyDescent="0.2">
      <c r="A18" s="183" t="s">
        <v>979</v>
      </c>
      <c r="B18" s="184" t="s">
        <v>980</v>
      </c>
      <c r="C18" s="252" t="s">
        <v>993</v>
      </c>
      <c r="D18" s="859" t="s">
        <v>168</v>
      </c>
      <c r="E18" s="859"/>
      <c r="F18" s="859"/>
      <c r="G18" s="859"/>
      <c r="H18" s="859"/>
      <c r="I18" s="859"/>
      <c r="J18" s="859"/>
      <c r="K18" s="860"/>
    </row>
    <row r="19" spans="1:11" s="174" customFormat="1" x14ac:dyDescent="0.2">
      <c r="A19" s="247" t="s">
        <v>65</v>
      </c>
      <c r="B19" s="123"/>
      <c r="C19" s="279">
        <v>14.7</v>
      </c>
      <c r="D19" s="870" t="s">
        <v>175</v>
      </c>
      <c r="E19" s="870"/>
      <c r="F19" s="870"/>
      <c r="G19" s="870"/>
      <c r="H19" s="870"/>
      <c r="I19" s="870"/>
      <c r="J19" s="870"/>
      <c r="K19" s="871"/>
    </row>
    <row r="20" spans="1:11" s="174" customFormat="1" x14ac:dyDescent="0.2">
      <c r="A20" s="247" t="s">
        <v>66</v>
      </c>
      <c r="B20" s="123"/>
      <c r="C20" s="279">
        <v>500</v>
      </c>
      <c r="D20" s="870" t="s">
        <v>211</v>
      </c>
      <c r="E20" s="870"/>
      <c r="F20" s="870"/>
      <c r="G20" s="870"/>
      <c r="H20" s="870"/>
      <c r="I20" s="870"/>
      <c r="J20" s="870"/>
      <c r="K20" s="871"/>
    </row>
    <row r="21" spans="1:11" s="174" customFormat="1" x14ac:dyDescent="0.2">
      <c r="A21" s="247" t="s">
        <v>67</v>
      </c>
      <c r="B21" s="279">
        <f>'PI-1-Compressor'!F86</f>
        <v>0</v>
      </c>
      <c r="C21" s="279">
        <v>2</v>
      </c>
      <c r="D21" s="870" t="s">
        <v>211</v>
      </c>
      <c r="E21" s="870"/>
      <c r="F21" s="870"/>
      <c r="G21" s="870"/>
      <c r="H21" s="870"/>
      <c r="I21" s="870"/>
      <c r="J21" s="870"/>
      <c r="K21" s="871"/>
    </row>
    <row r="22" spans="1:11" s="174" customFormat="1" x14ac:dyDescent="0.2">
      <c r="A22" s="247" t="s">
        <v>68</v>
      </c>
      <c r="B22" s="123"/>
      <c r="C22" s="279">
        <v>4</v>
      </c>
      <c r="D22" s="870" t="s">
        <v>218</v>
      </c>
      <c r="E22" s="870"/>
      <c r="F22" s="870"/>
      <c r="G22" s="870"/>
      <c r="H22" s="870"/>
      <c r="I22" s="870"/>
      <c r="J22" s="870"/>
      <c r="K22" s="871"/>
    </row>
    <row r="23" spans="1:11" s="174" customFormat="1" x14ac:dyDescent="0.2">
      <c r="A23" s="247" t="s">
        <v>69</v>
      </c>
      <c r="B23" s="279">
        <f>Loading!B18</f>
        <v>0</v>
      </c>
      <c r="C23" s="279">
        <v>46.15</v>
      </c>
      <c r="D23" s="870" t="s">
        <v>218</v>
      </c>
      <c r="E23" s="870"/>
      <c r="F23" s="870"/>
      <c r="G23" s="870"/>
      <c r="H23" s="870"/>
      <c r="I23" s="870"/>
      <c r="J23" s="870"/>
      <c r="K23" s="871"/>
    </row>
    <row r="24" spans="1:11" s="174" customFormat="1" x14ac:dyDescent="0.2">
      <c r="A24" s="247" t="s">
        <v>70</v>
      </c>
      <c r="B24" s="123"/>
      <c r="C24" s="279">
        <v>0.86</v>
      </c>
      <c r="D24" s="870" t="s">
        <v>175</v>
      </c>
      <c r="E24" s="870"/>
      <c r="F24" s="870"/>
      <c r="G24" s="870"/>
      <c r="H24" s="870"/>
      <c r="I24" s="870"/>
      <c r="J24" s="870"/>
      <c r="K24" s="871"/>
    </row>
    <row r="25" spans="1:11" s="174" customFormat="1" ht="15" thickBot="1" x14ac:dyDescent="0.25">
      <c r="A25" s="181" t="s">
        <v>71</v>
      </c>
      <c r="B25" s="233"/>
      <c r="C25" s="31">
        <v>4</v>
      </c>
      <c r="D25" s="923" t="s">
        <v>211</v>
      </c>
      <c r="E25" s="923"/>
      <c r="F25" s="923"/>
      <c r="G25" s="923"/>
      <c r="H25" s="923"/>
      <c r="I25" s="923"/>
      <c r="J25" s="923"/>
      <c r="K25" s="924"/>
    </row>
    <row r="26" spans="1:11" s="174" customFormat="1" ht="14.25" customHeight="1" thickBot="1" x14ac:dyDescent="0.25">
      <c r="A26" s="793" t="s">
        <v>921</v>
      </c>
      <c r="B26" s="793"/>
      <c r="C26" s="793"/>
      <c r="D26" s="793"/>
      <c r="E26" s="793"/>
      <c r="F26" s="793"/>
      <c r="G26" s="793"/>
      <c r="H26" s="793"/>
      <c r="I26" s="793"/>
      <c r="J26" s="793"/>
      <c r="K26" s="793"/>
    </row>
    <row r="27" spans="1:11" s="174" customFormat="1" ht="15.75" thickBot="1" x14ac:dyDescent="0.25">
      <c r="A27" s="747" t="s">
        <v>992</v>
      </c>
      <c r="B27" s="748"/>
      <c r="C27" s="748"/>
      <c r="D27" s="748"/>
      <c r="E27" s="748"/>
      <c r="F27" s="748"/>
      <c r="G27" s="748"/>
      <c r="H27" s="748"/>
      <c r="I27" s="748"/>
      <c r="J27" s="748"/>
      <c r="K27" s="749"/>
    </row>
    <row r="28" spans="1:11" ht="15" x14ac:dyDescent="0.25">
      <c r="A28" s="169" t="s">
        <v>15</v>
      </c>
      <c r="B28" s="170" t="s">
        <v>531</v>
      </c>
      <c r="C28" s="170" t="s">
        <v>16</v>
      </c>
      <c r="D28" s="170" t="s">
        <v>17</v>
      </c>
      <c r="E28" s="170" t="s">
        <v>196</v>
      </c>
      <c r="F28" s="846" t="s">
        <v>213</v>
      </c>
      <c r="G28" s="846"/>
      <c r="H28" s="846"/>
      <c r="I28" s="846"/>
      <c r="J28" s="846"/>
      <c r="K28" s="847"/>
    </row>
    <row r="29" spans="1:11" x14ac:dyDescent="0.2">
      <c r="A29" s="247" t="s">
        <v>20</v>
      </c>
      <c r="B29" s="279" t="s">
        <v>116</v>
      </c>
      <c r="C29" s="94">
        <f>D66</f>
        <v>0</v>
      </c>
      <c r="D29" s="94">
        <f>IFERROR(F69*B21,0)</f>
        <v>0</v>
      </c>
      <c r="E29" s="95">
        <v>62.685299999999998</v>
      </c>
      <c r="F29" s="882" t="s">
        <v>116</v>
      </c>
      <c r="G29" s="882"/>
      <c r="H29" s="882"/>
      <c r="I29" s="882"/>
      <c r="J29" s="882"/>
      <c r="K29" s="883"/>
    </row>
    <row r="30" spans="1:11" x14ac:dyDescent="0.2">
      <c r="A30" s="247" t="s">
        <v>39</v>
      </c>
      <c r="B30" s="89">
        <f>Loading!B30</f>
        <v>0</v>
      </c>
      <c r="C30" s="83">
        <f>B30*$C$29</f>
        <v>0</v>
      </c>
      <c r="D30" s="83">
        <f t="shared" ref="D30:D46" si="0">B30*$D$29</f>
        <v>0</v>
      </c>
      <c r="E30" s="83">
        <v>34.567599999999999</v>
      </c>
      <c r="F30" s="882" t="s">
        <v>116</v>
      </c>
      <c r="G30" s="882"/>
      <c r="H30" s="882"/>
      <c r="I30" s="882"/>
      <c r="J30" s="882"/>
      <c r="K30" s="883"/>
    </row>
    <row r="31" spans="1:11" x14ac:dyDescent="0.2">
      <c r="A31" s="247" t="s">
        <v>40</v>
      </c>
      <c r="B31" s="89">
        <f>Loading!B31</f>
        <v>0</v>
      </c>
      <c r="C31" s="83">
        <f t="shared" ref="C31:C46" si="1">B31*$C$29</f>
        <v>0</v>
      </c>
      <c r="D31" s="83">
        <f t="shared" si="0"/>
        <v>0</v>
      </c>
      <c r="E31" s="96">
        <v>5.6776299999999997</v>
      </c>
      <c r="F31" s="882" t="s">
        <v>116</v>
      </c>
      <c r="G31" s="882"/>
      <c r="H31" s="882"/>
      <c r="I31" s="882"/>
      <c r="J31" s="882"/>
      <c r="K31" s="883"/>
    </row>
    <row r="32" spans="1:11" x14ac:dyDescent="0.2">
      <c r="A32" s="247" t="s">
        <v>41</v>
      </c>
      <c r="B32" s="89">
        <f>Loading!B32</f>
        <v>0</v>
      </c>
      <c r="C32" s="83">
        <f t="shared" si="1"/>
        <v>0</v>
      </c>
      <c r="D32" s="83">
        <f t="shared" si="0"/>
        <v>0</v>
      </c>
      <c r="E32" s="96">
        <v>13.02308</v>
      </c>
      <c r="F32" s="882" t="s">
        <v>116</v>
      </c>
      <c r="G32" s="882"/>
      <c r="H32" s="882"/>
      <c r="I32" s="882"/>
      <c r="J32" s="882"/>
      <c r="K32" s="883"/>
    </row>
    <row r="33" spans="1:11" x14ac:dyDescent="0.2">
      <c r="A33" s="247" t="s">
        <v>42</v>
      </c>
      <c r="B33" s="89">
        <f>Loading!B33</f>
        <v>0</v>
      </c>
      <c r="C33" s="83">
        <f t="shared" si="1"/>
        <v>0</v>
      </c>
      <c r="D33" s="83">
        <f t="shared" si="0"/>
        <v>0</v>
      </c>
      <c r="E33" s="96">
        <v>3.05694</v>
      </c>
      <c r="F33" s="882" t="s">
        <v>116</v>
      </c>
      <c r="G33" s="882"/>
      <c r="H33" s="882"/>
      <c r="I33" s="882"/>
      <c r="J33" s="882"/>
      <c r="K33" s="883"/>
    </row>
    <row r="34" spans="1:11" x14ac:dyDescent="0.2">
      <c r="A34" s="247" t="s">
        <v>43</v>
      </c>
      <c r="B34" s="89">
        <f>Loading!B34</f>
        <v>0</v>
      </c>
      <c r="C34" s="83">
        <f t="shared" si="1"/>
        <v>0</v>
      </c>
      <c r="D34" s="83">
        <f t="shared" si="0"/>
        <v>0</v>
      </c>
      <c r="E34" s="96">
        <v>3.21454</v>
      </c>
      <c r="F34" s="882" t="s">
        <v>116</v>
      </c>
      <c r="G34" s="882"/>
      <c r="H34" s="882"/>
      <c r="I34" s="882"/>
      <c r="J34" s="882"/>
      <c r="K34" s="883"/>
    </row>
    <row r="35" spans="1:11" x14ac:dyDescent="0.2">
      <c r="A35" s="247" t="s">
        <v>55</v>
      </c>
      <c r="B35" s="89">
        <f>Loading!B35</f>
        <v>0</v>
      </c>
      <c r="C35" s="83">
        <f t="shared" si="1"/>
        <v>0</v>
      </c>
      <c r="D35" s="83">
        <f t="shared" si="0"/>
        <v>0</v>
      </c>
      <c r="E35" s="96">
        <v>1.18093</v>
      </c>
      <c r="F35" s="882">
        <v>4.7200000000000002E-3</v>
      </c>
      <c r="G35" s="882"/>
      <c r="H35" s="882"/>
      <c r="I35" s="882"/>
      <c r="J35" s="882"/>
      <c r="K35" s="883"/>
    </row>
    <row r="36" spans="1:11" x14ac:dyDescent="0.2">
      <c r="A36" s="247" t="s">
        <v>44</v>
      </c>
      <c r="B36" s="89">
        <f>Loading!B36</f>
        <v>0</v>
      </c>
      <c r="C36" s="83">
        <f t="shared" si="1"/>
        <v>0</v>
      </c>
      <c r="D36" s="83">
        <f t="shared" si="0"/>
        <v>0</v>
      </c>
      <c r="E36" s="96">
        <v>0</v>
      </c>
      <c r="F36" s="882" t="s">
        <v>116</v>
      </c>
      <c r="G36" s="882"/>
      <c r="H36" s="882"/>
      <c r="I36" s="882"/>
      <c r="J36" s="882"/>
      <c r="K36" s="883"/>
    </row>
    <row r="37" spans="1:11" x14ac:dyDescent="0.2">
      <c r="A37" s="247" t="s">
        <v>45</v>
      </c>
      <c r="B37" s="89">
        <f>Loading!B37</f>
        <v>0</v>
      </c>
      <c r="C37" s="83">
        <f t="shared" si="1"/>
        <v>0</v>
      </c>
      <c r="D37" s="83">
        <f t="shared" si="0"/>
        <v>0</v>
      </c>
      <c r="E37" s="83">
        <v>1.2382</v>
      </c>
      <c r="F37" s="882" t="s">
        <v>116</v>
      </c>
      <c r="G37" s="882"/>
      <c r="H37" s="882"/>
      <c r="I37" s="882"/>
      <c r="J37" s="882"/>
      <c r="K37" s="883"/>
    </row>
    <row r="38" spans="1:11" x14ac:dyDescent="0.2">
      <c r="A38" s="247" t="s">
        <v>46</v>
      </c>
      <c r="B38" s="89">
        <f>Loading!B38</f>
        <v>0</v>
      </c>
      <c r="C38" s="83">
        <f t="shared" si="1"/>
        <v>0</v>
      </c>
      <c r="D38" s="83">
        <f t="shared" si="0"/>
        <v>0</v>
      </c>
      <c r="E38" s="96">
        <v>0</v>
      </c>
      <c r="F38" s="882" t="s">
        <v>116</v>
      </c>
      <c r="G38" s="882"/>
      <c r="H38" s="882"/>
      <c r="I38" s="882"/>
      <c r="J38" s="882"/>
      <c r="K38" s="883"/>
    </row>
    <row r="39" spans="1:11" x14ac:dyDescent="0.2">
      <c r="A39" s="247" t="s">
        <v>47</v>
      </c>
      <c r="B39" s="89">
        <f>Loading!B39</f>
        <v>0</v>
      </c>
      <c r="C39" s="83">
        <f t="shared" si="1"/>
        <v>0</v>
      </c>
      <c r="D39" s="83">
        <f t="shared" si="0"/>
        <v>0</v>
      </c>
      <c r="E39" s="96">
        <v>0.47413</v>
      </c>
      <c r="F39" s="882" t="s">
        <v>116</v>
      </c>
      <c r="G39" s="882"/>
      <c r="H39" s="882"/>
      <c r="I39" s="882"/>
      <c r="J39" s="882"/>
      <c r="K39" s="883"/>
    </row>
    <row r="40" spans="1:11" x14ac:dyDescent="0.2">
      <c r="A40" s="247" t="s">
        <v>48</v>
      </c>
      <c r="B40" s="89">
        <f>Loading!B40</f>
        <v>0</v>
      </c>
      <c r="C40" s="83">
        <f t="shared" si="1"/>
        <v>0</v>
      </c>
      <c r="D40" s="83">
        <f t="shared" si="0"/>
        <v>0</v>
      </c>
      <c r="E40" s="96">
        <v>9.4210000000000002E-2</v>
      </c>
      <c r="F40" s="882" t="s">
        <v>116</v>
      </c>
      <c r="G40" s="882"/>
      <c r="H40" s="882"/>
      <c r="I40" s="882"/>
      <c r="J40" s="882"/>
      <c r="K40" s="883"/>
    </row>
    <row r="41" spans="1:11" x14ac:dyDescent="0.2">
      <c r="A41" s="247" t="s">
        <v>49</v>
      </c>
      <c r="B41" s="89">
        <f>Loading!B41</f>
        <v>0</v>
      </c>
      <c r="C41" s="83">
        <f t="shared" si="1"/>
        <v>0</v>
      </c>
      <c r="D41" s="83">
        <f t="shared" si="0"/>
        <v>0</v>
      </c>
      <c r="E41" s="96">
        <v>3.6999999999999999E-4</v>
      </c>
      <c r="F41" s="882" t="s">
        <v>116</v>
      </c>
      <c r="G41" s="882"/>
      <c r="H41" s="882"/>
      <c r="I41" s="882"/>
      <c r="J41" s="882"/>
      <c r="K41" s="883"/>
    </row>
    <row r="42" spans="1:11" x14ac:dyDescent="0.2">
      <c r="A42" s="247" t="s">
        <v>50</v>
      </c>
      <c r="B42" s="89">
        <f>Loading!B42</f>
        <v>0</v>
      </c>
      <c r="C42" s="83">
        <f t="shared" si="1"/>
        <v>0</v>
      </c>
      <c r="D42" s="83">
        <f t="shared" si="0"/>
        <v>0</v>
      </c>
      <c r="E42" s="96">
        <v>4.1570000000000003E-2</v>
      </c>
      <c r="F42" s="882">
        <v>1.7000000000000001E-4</v>
      </c>
      <c r="G42" s="882"/>
      <c r="H42" s="882"/>
      <c r="I42" s="882"/>
      <c r="J42" s="882"/>
      <c r="K42" s="883"/>
    </row>
    <row r="43" spans="1:11" x14ac:dyDescent="0.2">
      <c r="A43" s="247" t="s">
        <v>51</v>
      </c>
      <c r="B43" s="89">
        <f>Loading!B43</f>
        <v>0</v>
      </c>
      <c r="C43" s="83">
        <f t="shared" si="1"/>
        <v>0</v>
      </c>
      <c r="D43" s="83">
        <f t="shared" si="0"/>
        <v>0</v>
      </c>
      <c r="E43" s="96">
        <v>7.5079999999999994E-2</v>
      </c>
      <c r="F43" s="882" t="s">
        <v>116</v>
      </c>
      <c r="G43" s="882"/>
      <c r="H43" s="882"/>
      <c r="I43" s="882"/>
      <c r="J43" s="882"/>
      <c r="K43" s="883"/>
    </row>
    <row r="44" spans="1:11" x14ac:dyDescent="0.2">
      <c r="A44" s="247" t="s">
        <v>52</v>
      </c>
      <c r="B44" s="89">
        <f>Loading!B44</f>
        <v>0</v>
      </c>
      <c r="C44" s="83">
        <f t="shared" si="1"/>
        <v>0</v>
      </c>
      <c r="D44" s="83">
        <f t="shared" si="0"/>
        <v>0</v>
      </c>
      <c r="E44" s="83">
        <v>3.8600000000000001E-3</v>
      </c>
      <c r="F44" s="882" t="s">
        <v>116</v>
      </c>
      <c r="G44" s="882"/>
      <c r="H44" s="882"/>
      <c r="I44" s="882"/>
      <c r="J44" s="882"/>
      <c r="K44" s="883"/>
    </row>
    <row r="45" spans="1:11" x14ac:dyDescent="0.2">
      <c r="A45" s="247" t="s">
        <v>53</v>
      </c>
      <c r="B45" s="89">
        <f>Loading!B45</f>
        <v>0</v>
      </c>
      <c r="C45" s="83">
        <f t="shared" si="1"/>
        <v>0</v>
      </c>
      <c r="D45" s="83">
        <f t="shared" si="0"/>
        <v>0</v>
      </c>
      <c r="E45" s="96">
        <v>3.4380000000000001E-2</v>
      </c>
      <c r="F45" s="882" t="s">
        <v>116</v>
      </c>
      <c r="G45" s="882"/>
      <c r="H45" s="882"/>
      <c r="I45" s="882"/>
      <c r="J45" s="882"/>
      <c r="K45" s="883"/>
    </row>
    <row r="46" spans="1:11" ht="15" thickBot="1" x14ac:dyDescent="0.25">
      <c r="A46" s="181" t="s">
        <v>54</v>
      </c>
      <c r="B46" s="86">
        <f>Loading!B46</f>
        <v>0</v>
      </c>
      <c r="C46" s="85">
        <f t="shared" si="1"/>
        <v>0</v>
      </c>
      <c r="D46" s="85">
        <f t="shared" si="0"/>
        <v>0</v>
      </c>
      <c r="E46" s="295">
        <v>5.9500000000000004E-3</v>
      </c>
      <c r="F46" s="885" t="s">
        <v>116</v>
      </c>
      <c r="G46" s="885"/>
      <c r="H46" s="885"/>
      <c r="I46" s="885"/>
      <c r="J46" s="885"/>
      <c r="K46" s="886"/>
    </row>
    <row r="47" spans="1:11" ht="15" x14ac:dyDescent="0.25">
      <c r="A47" s="917" t="s">
        <v>630</v>
      </c>
      <c r="B47" s="917"/>
      <c r="C47" s="917"/>
      <c r="D47" s="917"/>
      <c r="E47" s="917"/>
      <c r="F47" s="917"/>
      <c r="G47" s="917"/>
      <c r="H47" s="917"/>
      <c r="I47" s="917"/>
      <c r="J47" s="917"/>
      <c r="K47" s="917"/>
    </row>
    <row r="48" spans="1:11" ht="15" thickBot="1" x14ac:dyDescent="0.25">
      <c r="A48" s="793" t="s">
        <v>921</v>
      </c>
      <c r="B48" s="793"/>
      <c r="C48" s="793"/>
      <c r="D48" s="793"/>
      <c r="E48" s="793"/>
      <c r="F48" s="793"/>
      <c r="G48" s="793"/>
      <c r="H48" s="793"/>
      <c r="I48" s="793"/>
      <c r="J48" s="793"/>
      <c r="K48" s="793"/>
    </row>
    <row r="49" spans="1:11" ht="15.75" thickBot="1" x14ac:dyDescent="0.25">
      <c r="A49" s="747" t="s">
        <v>1032</v>
      </c>
      <c r="B49" s="748"/>
      <c r="C49" s="748"/>
      <c r="D49" s="748"/>
      <c r="E49" s="748"/>
      <c r="F49" s="748"/>
      <c r="G49" s="748"/>
      <c r="H49" s="748"/>
      <c r="I49" s="748"/>
      <c r="J49" s="748"/>
      <c r="K49" s="749"/>
    </row>
    <row r="50" spans="1:11" x14ac:dyDescent="0.2">
      <c r="A50" s="922" t="s">
        <v>219</v>
      </c>
      <c r="B50" s="922"/>
      <c r="C50" s="922"/>
      <c r="D50" s="922"/>
      <c r="E50" s="922"/>
      <c r="F50" s="922"/>
      <c r="G50" s="922"/>
      <c r="H50" s="922"/>
      <c r="I50" s="922"/>
      <c r="J50" s="922"/>
      <c r="K50" s="922"/>
    </row>
    <row r="51" spans="1:11" ht="15" thickBot="1" x14ac:dyDescent="0.25">
      <c r="A51" s="793" t="s">
        <v>921</v>
      </c>
      <c r="B51" s="793"/>
      <c r="C51" s="793"/>
      <c r="D51" s="793"/>
      <c r="E51" s="793"/>
      <c r="F51" s="793"/>
      <c r="G51" s="793"/>
      <c r="H51" s="793"/>
      <c r="I51" s="793"/>
      <c r="J51" s="793"/>
      <c r="K51" s="793"/>
    </row>
    <row r="52" spans="1:11" x14ac:dyDescent="0.2">
      <c r="A52" s="33" t="s">
        <v>74</v>
      </c>
      <c r="B52" s="40">
        <f>B20</f>
        <v>0</v>
      </c>
      <c r="C52" s="45" t="s">
        <v>75</v>
      </c>
      <c r="D52" s="40">
        <v>5.6150000000000002</v>
      </c>
      <c r="E52" s="40" t="s">
        <v>77</v>
      </c>
      <c r="F52" s="280">
        <f>B52*D52</f>
        <v>0</v>
      </c>
      <c r="G52" s="887" t="s">
        <v>76</v>
      </c>
      <c r="H52" s="887"/>
      <c r="I52" s="887"/>
      <c r="J52" s="887"/>
      <c r="K52" s="888"/>
    </row>
    <row r="53" spans="1:11" ht="15" thickBot="1" x14ac:dyDescent="0.25">
      <c r="A53" s="296" t="s">
        <v>921</v>
      </c>
      <c r="B53" s="297" t="s">
        <v>921</v>
      </c>
      <c r="C53" s="298" t="s">
        <v>921</v>
      </c>
      <c r="D53" s="297" t="s">
        <v>921</v>
      </c>
      <c r="E53" s="38" t="s">
        <v>75</v>
      </c>
      <c r="F53" s="918" t="s">
        <v>921</v>
      </c>
      <c r="G53" s="918"/>
      <c r="H53" s="918"/>
      <c r="I53" s="918"/>
      <c r="J53" s="918"/>
      <c r="K53" s="919"/>
    </row>
    <row r="54" spans="1:11" ht="15" thickBot="1" x14ac:dyDescent="0.25">
      <c r="A54" s="793" t="s">
        <v>921</v>
      </c>
      <c r="B54" s="793"/>
      <c r="C54" s="793"/>
      <c r="D54" s="793"/>
      <c r="E54" s="793"/>
      <c r="F54" s="793"/>
      <c r="G54" s="793"/>
      <c r="H54" s="793"/>
      <c r="I54" s="793"/>
      <c r="J54" s="793"/>
      <c r="K54" s="793"/>
    </row>
    <row r="55" spans="1:11" x14ac:dyDescent="0.2">
      <c r="A55" s="33" t="s">
        <v>217</v>
      </c>
      <c r="B55" s="40">
        <f>B19</f>
        <v>0</v>
      </c>
      <c r="C55" s="45" t="s">
        <v>73</v>
      </c>
      <c r="D55" s="40">
        <f>F52</f>
        <v>0</v>
      </c>
      <c r="E55" s="45" t="s">
        <v>78</v>
      </c>
      <c r="F55" s="299" t="s">
        <v>921</v>
      </c>
      <c r="G55" s="45" t="s">
        <v>200</v>
      </c>
      <c r="H55" s="299" t="s">
        <v>921</v>
      </c>
      <c r="I55" s="75" t="s">
        <v>81</v>
      </c>
      <c r="J55" s="34">
        <f>IFERROR(B55*D55/F56/H56,0)</f>
        <v>0</v>
      </c>
      <c r="K55" s="22" t="s">
        <v>82</v>
      </c>
    </row>
    <row r="56" spans="1:11" ht="15" thickBot="1" x14ac:dyDescent="0.25">
      <c r="A56" s="296" t="s">
        <v>921</v>
      </c>
      <c r="B56" s="297" t="s">
        <v>921</v>
      </c>
      <c r="C56" s="297" t="s">
        <v>921</v>
      </c>
      <c r="D56" s="297" t="s">
        <v>921</v>
      </c>
      <c r="E56" s="297" t="s">
        <v>921</v>
      </c>
      <c r="F56" s="38">
        <v>10.73</v>
      </c>
      <c r="G56" s="37" t="s">
        <v>79</v>
      </c>
      <c r="H56" s="57">
        <f>460+B15</f>
        <v>460</v>
      </c>
      <c r="I56" s="38" t="s">
        <v>80</v>
      </c>
      <c r="J56" s="297" t="s">
        <v>921</v>
      </c>
      <c r="K56" s="300" t="s">
        <v>921</v>
      </c>
    </row>
    <row r="57" spans="1:11" ht="15" thickBot="1" x14ac:dyDescent="0.25">
      <c r="A57" s="793" t="s">
        <v>921</v>
      </c>
      <c r="B57" s="793"/>
      <c r="C57" s="793"/>
      <c r="D57" s="793"/>
      <c r="E57" s="793"/>
      <c r="F57" s="793"/>
      <c r="G57" s="793"/>
      <c r="H57" s="793"/>
      <c r="I57" s="793"/>
      <c r="J57" s="793"/>
      <c r="K57" s="793"/>
    </row>
    <row r="58" spans="1:11" x14ac:dyDescent="0.2">
      <c r="A58" s="33" t="s">
        <v>83</v>
      </c>
      <c r="B58" s="62">
        <f>J55</f>
        <v>0</v>
      </c>
      <c r="C58" s="45" t="s">
        <v>82</v>
      </c>
      <c r="D58" s="40">
        <f>B23</f>
        <v>0</v>
      </c>
      <c r="E58" s="40" t="s">
        <v>85</v>
      </c>
      <c r="F58" s="34">
        <f>B58*D58</f>
        <v>0</v>
      </c>
      <c r="G58" s="887" t="s">
        <v>84</v>
      </c>
      <c r="H58" s="887"/>
      <c r="I58" s="887"/>
      <c r="J58" s="887"/>
      <c r="K58" s="888"/>
    </row>
    <row r="59" spans="1:11" ht="15" thickBot="1" x14ac:dyDescent="0.25">
      <c r="A59" s="296" t="s">
        <v>921</v>
      </c>
      <c r="B59" s="297" t="s">
        <v>921</v>
      </c>
      <c r="C59" s="297" t="s">
        <v>921</v>
      </c>
      <c r="D59" s="297" t="s">
        <v>921</v>
      </c>
      <c r="E59" s="38" t="s">
        <v>82</v>
      </c>
      <c r="F59" s="918" t="s">
        <v>921</v>
      </c>
      <c r="G59" s="918"/>
      <c r="H59" s="918"/>
      <c r="I59" s="918"/>
      <c r="J59" s="918"/>
      <c r="K59" s="919"/>
    </row>
    <row r="60" spans="1:11" ht="15" thickBot="1" x14ac:dyDescent="0.25">
      <c r="A60" s="793" t="s">
        <v>921</v>
      </c>
      <c r="B60" s="793"/>
      <c r="C60" s="793"/>
      <c r="D60" s="793"/>
      <c r="E60" s="793"/>
      <c r="F60" s="793"/>
      <c r="G60" s="793"/>
      <c r="H60" s="793"/>
      <c r="I60" s="793"/>
      <c r="J60" s="793"/>
      <c r="K60" s="793"/>
    </row>
    <row r="61" spans="1:11" x14ac:dyDescent="0.2">
      <c r="A61" s="33" t="s">
        <v>86</v>
      </c>
      <c r="B61" s="62">
        <f>F58</f>
        <v>0</v>
      </c>
      <c r="C61" s="40" t="s">
        <v>88</v>
      </c>
      <c r="D61" s="34">
        <f>IFERROR(B61/B62,0)</f>
        <v>0</v>
      </c>
      <c r="E61" s="887" t="s">
        <v>16</v>
      </c>
      <c r="F61" s="887"/>
      <c r="G61" s="887"/>
      <c r="H61" s="887"/>
      <c r="I61" s="887"/>
      <c r="J61" s="887"/>
      <c r="K61" s="888"/>
    </row>
    <row r="62" spans="1:11" ht="15" thickBot="1" x14ac:dyDescent="0.25">
      <c r="A62" s="297" t="s">
        <v>921</v>
      </c>
      <c r="B62" s="38">
        <f>B25</f>
        <v>0</v>
      </c>
      <c r="C62" s="38" t="s">
        <v>87</v>
      </c>
      <c r="D62" s="297" t="s">
        <v>921</v>
      </c>
      <c r="E62" s="918" t="s">
        <v>921</v>
      </c>
      <c r="F62" s="918"/>
      <c r="G62" s="918"/>
      <c r="H62" s="918"/>
      <c r="I62" s="918"/>
      <c r="J62" s="918"/>
      <c r="K62" s="919"/>
    </row>
    <row r="63" spans="1:11" ht="15" thickBot="1" x14ac:dyDescent="0.25">
      <c r="A63" s="793" t="s">
        <v>921</v>
      </c>
      <c r="B63" s="793"/>
      <c r="C63" s="793"/>
      <c r="D63" s="793"/>
      <c r="E63" s="793"/>
      <c r="F63" s="793"/>
      <c r="G63" s="793"/>
      <c r="H63" s="793"/>
      <c r="I63" s="793"/>
      <c r="J63" s="793"/>
      <c r="K63" s="793"/>
    </row>
    <row r="64" spans="1:11" ht="15" thickBot="1" x14ac:dyDescent="0.25">
      <c r="A64" s="63" t="s">
        <v>89</v>
      </c>
      <c r="B64" s="64">
        <f>F58</f>
        <v>0</v>
      </c>
      <c r="C64" s="65" t="s">
        <v>84</v>
      </c>
      <c r="D64" s="66">
        <f>B24</f>
        <v>0</v>
      </c>
      <c r="E64" s="66" t="s">
        <v>90</v>
      </c>
      <c r="F64" s="64">
        <f>B64*D64</f>
        <v>0</v>
      </c>
      <c r="G64" s="920" t="s">
        <v>84</v>
      </c>
      <c r="H64" s="920"/>
      <c r="I64" s="920"/>
      <c r="J64" s="920"/>
      <c r="K64" s="921"/>
    </row>
    <row r="65" spans="1:11" ht="15" thickBot="1" x14ac:dyDescent="0.25">
      <c r="A65" s="793" t="s">
        <v>921</v>
      </c>
      <c r="B65" s="793"/>
      <c r="C65" s="793"/>
      <c r="D65" s="793"/>
      <c r="E65" s="793"/>
      <c r="F65" s="793"/>
      <c r="G65" s="793"/>
      <c r="H65" s="793"/>
      <c r="I65" s="793"/>
      <c r="J65" s="793"/>
      <c r="K65" s="793"/>
    </row>
    <row r="66" spans="1:11" x14ac:dyDescent="0.2">
      <c r="A66" s="33" t="s">
        <v>91</v>
      </c>
      <c r="B66" s="62">
        <f>F64</f>
        <v>0</v>
      </c>
      <c r="C66" s="40" t="s">
        <v>88</v>
      </c>
      <c r="D66" s="34">
        <f>IFERROR(B66/B67,0)</f>
        <v>0</v>
      </c>
      <c r="E66" s="887" t="s">
        <v>16</v>
      </c>
      <c r="F66" s="887"/>
      <c r="G66" s="887"/>
      <c r="H66" s="887"/>
      <c r="I66" s="887"/>
      <c r="J66" s="887"/>
      <c r="K66" s="888"/>
    </row>
    <row r="67" spans="1:11" ht="15" thickBot="1" x14ac:dyDescent="0.25">
      <c r="A67" s="297" t="s">
        <v>921</v>
      </c>
      <c r="B67" s="38">
        <f>B25</f>
        <v>0</v>
      </c>
      <c r="C67" s="38" t="s">
        <v>87</v>
      </c>
      <c r="D67" s="297" t="s">
        <v>921</v>
      </c>
      <c r="E67" s="918" t="s">
        <v>921</v>
      </c>
      <c r="F67" s="918"/>
      <c r="G67" s="918"/>
      <c r="H67" s="918"/>
      <c r="I67" s="918"/>
      <c r="J67" s="918"/>
      <c r="K67" s="919"/>
    </row>
    <row r="68" spans="1:11" ht="15" thickBot="1" x14ac:dyDescent="0.25">
      <c r="A68" s="793" t="s">
        <v>921</v>
      </c>
      <c r="B68" s="793"/>
      <c r="C68" s="793"/>
      <c r="D68" s="793"/>
      <c r="E68" s="793"/>
      <c r="F68" s="793"/>
      <c r="G68" s="793"/>
      <c r="H68" s="793"/>
      <c r="I68" s="793"/>
      <c r="J68" s="793"/>
      <c r="K68" s="793"/>
    </row>
    <row r="69" spans="1:11" x14ac:dyDescent="0.2">
      <c r="A69" s="33" t="s">
        <v>92</v>
      </c>
      <c r="B69" s="62">
        <f>F64</f>
        <v>0</v>
      </c>
      <c r="C69" s="45" t="s">
        <v>84</v>
      </c>
      <c r="D69" s="299" t="s">
        <v>921</v>
      </c>
      <c r="E69" s="40" t="s">
        <v>93</v>
      </c>
      <c r="F69" s="34">
        <f>B69/D70</f>
        <v>0</v>
      </c>
      <c r="G69" s="887" t="s">
        <v>94</v>
      </c>
      <c r="H69" s="887"/>
      <c r="I69" s="887"/>
      <c r="J69" s="887"/>
      <c r="K69" s="888"/>
    </row>
    <row r="70" spans="1:11" ht="15" thickBot="1" x14ac:dyDescent="0.25">
      <c r="A70" s="297" t="s">
        <v>921</v>
      </c>
      <c r="B70" s="297" t="s">
        <v>921</v>
      </c>
      <c r="C70" s="297" t="s">
        <v>921</v>
      </c>
      <c r="D70" s="38">
        <v>2000</v>
      </c>
      <c r="E70" s="38" t="s">
        <v>84</v>
      </c>
      <c r="F70" s="918" t="s">
        <v>921</v>
      </c>
      <c r="G70" s="918"/>
      <c r="H70" s="918"/>
      <c r="I70" s="918"/>
      <c r="J70" s="918"/>
      <c r="K70" s="919"/>
    </row>
    <row r="71" spans="1:11" x14ac:dyDescent="0.2">
      <c r="A71" s="793" t="s">
        <v>768</v>
      </c>
      <c r="B71" s="793"/>
      <c r="C71" s="793"/>
      <c r="D71" s="793"/>
      <c r="E71" s="793"/>
      <c r="F71" s="793"/>
      <c r="G71" s="793"/>
      <c r="H71" s="793"/>
      <c r="I71" s="793"/>
      <c r="J71" s="793"/>
      <c r="K71" s="793"/>
    </row>
  </sheetData>
  <sheetProtection algorithmName="SHA-512" hashValue="+psiySMOD6scfA9Ct1+/OuONSM05We/OJ0arR70pCA3QZileczdWeuhu5AfjLQdKl8WcbnA6eMJYtTxS2aF3Uw==" saltValue="r1gh1cDsxk523Xoh1b9X3Q==" spinCount="100000" sheet="1" objects="1" scenarios="1"/>
  <mergeCells count="69">
    <mergeCell ref="A11:K11"/>
    <mergeCell ref="A12:K12"/>
    <mergeCell ref="C7:K7"/>
    <mergeCell ref="C8:K8"/>
    <mergeCell ref="C6:K6"/>
    <mergeCell ref="C9:K9"/>
    <mergeCell ref="C10:K10"/>
    <mergeCell ref="D24:K24"/>
    <mergeCell ref="D25:K25"/>
    <mergeCell ref="A17:K17"/>
    <mergeCell ref="A16:K16"/>
    <mergeCell ref="C13:K13"/>
    <mergeCell ref="C14:K14"/>
    <mergeCell ref="C15:K15"/>
    <mergeCell ref="F38:K38"/>
    <mergeCell ref="F28:K28"/>
    <mergeCell ref="F29:K29"/>
    <mergeCell ref="F30:K30"/>
    <mergeCell ref="F31:K31"/>
    <mergeCell ref="F32:K32"/>
    <mergeCell ref="F33:K33"/>
    <mergeCell ref="F34:K34"/>
    <mergeCell ref="F35:K35"/>
    <mergeCell ref="F36:K36"/>
    <mergeCell ref="F37:K37"/>
    <mergeCell ref="F45:K45"/>
    <mergeCell ref="F46:K46"/>
    <mergeCell ref="A26:K26"/>
    <mergeCell ref="A27:K27"/>
    <mergeCell ref="D18:K18"/>
    <mergeCell ref="D19:K19"/>
    <mergeCell ref="D20:K20"/>
    <mergeCell ref="D21:K21"/>
    <mergeCell ref="D22:K22"/>
    <mergeCell ref="D23:K23"/>
    <mergeCell ref="F39:K39"/>
    <mergeCell ref="F40:K40"/>
    <mergeCell ref="F41:K41"/>
    <mergeCell ref="F42:K42"/>
    <mergeCell ref="F43:K43"/>
    <mergeCell ref="F44:K44"/>
    <mergeCell ref="A1:K1"/>
    <mergeCell ref="A2:K2"/>
    <mergeCell ref="A3:K3"/>
    <mergeCell ref="A4:K4"/>
    <mergeCell ref="A5:K5"/>
    <mergeCell ref="A71:K71"/>
    <mergeCell ref="G58:K58"/>
    <mergeCell ref="E61:K61"/>
    <mergeCell ref="E62:K62"/>
    <mergeCell ref="A47:K47"/>
    <mergeCell ref="A48:K48"/>
    <mergeCell ref="A49:K49"/>
    <mergeCell ref="A50:K50"/>
    <mergeCell ref="A51:K51"/>
    <mergeCell ref="A54:K54"/>
    <mergeCell ref="G52:K52"/>
    <mergeCell ref="F53:K53"/>
    <mergeCell ref="F70:K70"/>
    <mergeCell ref="A57:K57"/>
    <mergeCell ref="A60:K60"/>
    <mergeCell ref="A63:K63"/>
    <mergeCell ref="G69:K69"/>
    <mergeCell ref="F59:K59"/>
    <mergeCell ref="A65:K65"/>
    <mergeCell ref="A68:K68"/>
    <mergeCell ref="G64:K64"/>
    <mergeCell ref="E66:K66"/>
    <mergeCell ref="E67:K67"/>
  </mergeCells>
  <conditionalFormatting sqref="C29:D46">
    <cfRule type="expression" dxfId="48" priority="12">
      <formula>C29&gt;E29</formula>
    </cfRule>
  </conditionalFormatting>
  <dataValidations xWindow="565" yWindow="687" count="42">
    <dataValidation allowBlank="1" showErrorMessage="1" prompt="Molecular Weight of VOC (lb/lb-mol)  Yellow Cell" sqref="B19:B20 B24:B25 B22" xr:uid="{00000000-0002-0000-1300-000000000000}"/>
    <dataValidation allowBlank="1" showInputMessage="1" showErrorMessage="1" prompt="The VOC lb/hr maximum is 62.6853." sqref="C29" xr:uid="{00000000-0002-0000-1300-000008000000}"/>
    <dataValidation allowBlank="1" showInputMessage="1" showErrorMessage="1" prompt="The Propane lb/hr maximum is 34.5676." sqref="C30" xr:uid="{00000000-0002-0000-1300-000009000000}"/>
    <dataValidation allowBlank="1" showInputMessage="1" showErrorMessage="1" prompt="The Isobutane lb/hr maximum is 5.67763." sqref="C31" xr:uid="{00000000-0002-0000-1300-00000A000000}"/>
    <dataValidation allowBlank="1" showInputMessage="1" showErrorMessage="1" prompt="The n-Butane lb/hr maximum is 13.02308." sqref="C32" xr:uid="{00000000-0002-0000-1300-00000B000000}"/>
    <dataValidation allowBlank="1" showInputMessage="1" showErrorMessage="1" prompt="The Isopentane lb/hr maximum is 3.05694." sqref="C33" xr:uid="{00000000-0002-0000-1300-00000C000000}"/>
    <dataValidation allowBlank="1" showInputMessage="1" showErrorMessage="1" prompt="The n-Pentane lb/hr maximum is 3.21454." sqref="C34" xr:uid="{00000000-0002-0000-1300-00000D000000}"/>
    <dataValidation allowBlank="1" showInputMessage="1" showErrorMessage="1" prompt="The Mixed Hexanes lb/hr maximum is 1.18093." sqref="C35" xr:uid="{00000000-0002-0000-1300-00000E000000}"/>
    <dataValidation allowBlank="1" showInputMessage="1" showErrorMessage="1" prompt="The Cyclohexane lb/hr maximum is 0.00." sqref="C36" xr:uid="{00000000-0002-0000-1300-00000F000000}"/>
    <dataValidation allowBlank="1" showInputMessage="1" showErrorMessage="1" prompt="The Heptanes lb/hr maximum is 1.2382." sqref="C37" xr:uid="{00000000-0002-0000-1300-000010000000}"/>
    <dataValidation allowBlank="1" showInputMessage="1" showErrorMessage="1" prompt="The Methylcyclohexane lb/hr maximum is 0." sqref="C38" xr:uid="{00000000-0002-0000-1300-000011000000}"/>
    <dataValidation allowBlank="1" showInputMessage="1" showErrorMessage="1" prompt="The Octanes lb/hr maximum is 0.47413." sqref="C39" xr:uid="{00000000-0002-0000-1300-000012000000}"/>
    <dataValidation allowBlank="1" showInputMessage="1" showErrorMessage="1" prompt="The Nonanes lb/hr maximum is 0.09421." sqref="C40" xr:uid="{00000000-0002-0000-1300-000013000000}"/>
    <dataValidation allowBlank="1" showInputMessage="1" showErrorMessage="1" prompt="The Decanes+ lb/hr maximum is 0.00037." sqref="C41" xr:uid="{00000000-0002-0000-1300-000014000000}"/>
    <dataValidation allowBlank="1" showInputMessage="1" showErrorMessage="1" prompt="The Benzene lb/hr maximum is 0.04157." sqref="C42" xr:uid="{00000000-0002-0000-1300-000015000000}"/>
    <dataValidation allowBlank="1" showInputMessage="1" showErrorMessage="1" prompt="The Toluene lb/hr maximum is 0.07508." sqref="C43" xr:uid="{00000000-0002-0000-1300-000016000000}"/>
    <dataValidation allowBlank="1" showInputMessage="1" showErrorMessage="1" prompt="The Ethylbenzene lb/hr maximum is 0.00386." sqref="C44" xr:uid="{00000000-0002-0000-1300-000017000000}"/>
    <dataValidation allowBlank="1" showInputMessage="1" showErrorMessage="1" prompt="The Xylene lb/hr maximum is 0.03438." sqref="C45" xr:uid="{00000000-0002-0000-1300-000018000000}"/>
    <dataValidation allowBlank="1" showInputMessage="1" showErrorMessage="1" prompt="The 2,2,4-Trimethylpentane lb/hr maximum is 0.00595." sqref="C46" xr:uid="{00000000-0002-0000-1300-000019000000}"/>
    <dataValidation allowBlank="1" showInputMessage="1" showErrorMessage="1" prompt="The VOC tpy maximum is not applicable." sqref="D29" xr:uid="{00000000-0002-0000-1300-00001A000000}"/>
    <dataValidation allowBlank="1" showInputMessage="1" showErrorMessage="1" prompt="The Propane tpy maximum is not applicable." sqref="D30" xr:uid="{00000000-0002-0000-1300-00001B000000}"/>
    <dataValidation allowBlank="1" showInputMessage="1" showErrorMessage="1" prompt="The Isobutane tpy maximum is not applicable." sqref="D31" xr:uid="{00000000-0002-0000-1300-00001C000000}"/>
    <dataValidation allowBlank="1" showInputMessage="1" showErrorMessage="1" prompt="The n-Butane tpy maximum is not applicable." sqref="D32" xr:uid="{00000000-0002-0000-1300-00001D000000}"/>
    <dataValidation allowBlank="1" showInputMessage="1" showErrorMessage="1" prompt="The Isopentane tpy maximum is not applicable." sqref="D33" xr:uid="{00000000-0002-0000-1300-00001E000000}"/>
    <dataValidation allowBlank="1" showInputMessage="1" showErrorMessage="1" prompt="The n-Pentane tpy maximum is not applicable." sqref="D34" xr:uid="{00000000-0002-0000-1300-00001F000000}"/>
    <dataValidation allowBlank="1" showInputMessage="1" showErrorMessage="1" prompt="The Mixed Hexanes tpy maximum is 0.00472." sqref="D35" xr:uid="{00000000-0002-0000-1300-000020000000}"/>
    <dataValidation allowBlank="1" showInputMessage="1" showErrorMessage="1" prompt="The Cyclohexane tpy maximum is not applicable." sqref="D36" xr:uid="{00000000-0002-0000-1300-000021000000}"/>
    <dataValidation allowBlank="1" showInputMessage="1" showErrorMessage="1" prompt="The Heptanes tpy maximum is not applicable." sqref="D37" xr:uid="{00000000-0002-0000-1300-000022000000}"/>
    <dataValidation allowBlank="1" showInputMessage="1" showErrorMessage="1" prompt="The Methylcyclohexane tpy maximum is not applicable." sqref="D38" xr:uid="{00000000-0002-0000-1300-000023000000}"/>
    <dataValidation allowBlank="1" showInputMessage="1" showErrorMessage="1" prompt="The Octanes tpy maximum is not applicable." sqref="D39" xr:uid="{00000000-0002-0000-1300-000024000000}"/>
    <dataValidation allowBlank="1" showInputMessage="1" showErrorMessage="1" prompt="The Nonanes tpy maximum is not applicable." sqref="D40" xr:uid="{00000000-0002-0000-1300-000025000000}"/>
    <dataValidation allowBlank="1" showInputMessage="1" showErrorMessage="1" prompt="The Decanes+ tpy maximum is not applicable." sqref="D41" xr:uid="{00000000-0002-0000-1300-000026000000}"/>
    <dataValidation allowBlank="1" showInputMessage="1" showErrorMessage="1" prompt="The Benzene tpy maximum is 0.00017." sqref="D42" xr:uid="{00000000-0002-0000-1300-000027000000}"/>
    <dataValidation allowBlank="1" showInputMessage="1" showErrorMessage="1" prompt="The Toluene tpy maximum is not applicable." sqref="D43" xr:uid="{00000000-0002-0000-1300-000028000000}"/>
    <dataValidation allowBlank="1" showInputMessage="1" showErrorMessage="1" prompt="The Ethylbenzene tpy maximum is not applicable." sqref="D44" xr:uid="{00000000-0002-0000-1300-000029000000}"/>
    <dataValidation allowBlank="1" showInputMessage="1" showErrorMessage="1" prompt="The Xylene tpy maximum is not applicable." sqref="D45" xr:uid="{00000000-0002-0000-1300-00002A000000}"/>
    <dataValidation allowBlank="1" showInputMessage="1" showErrorMessage="1" prompt="The 2,2,4-Trimethylpentane tpy maximum is not applicable." sqref="D46" xr:uid="{00000000-0002-0000-1300-00002B000000}"/>
    <dataValidation type="decimal" allowBlank="1" showErrorMessage="1" errorTitle="North (Meters)" error="Enter a value between 2854000 and 4059000 meters." prompt="North (Meters) Yellow Cell" sqref="B10" xr:uid="{BFDA2092-5692-498F-B9C1-75B6DD87E6EB}">
      <formula1>2854000</formula1>
      <formula2>4059000</formula2>
    </dataValidation>
    <dataValidation type="decimal" allowBlank="1" showErrorMessage="1" errorTitle="East (Meters)" error="Enter a value between 205000 and 795000 meters." prompt="East (Meters) Yellow Cell" sqref="B9" xr:uid="{4E4C731A-9A0A-4C36-9850-0D6F6ADEAE4F}">
      <formula1>205000</formula1>
      <formula2>795000</formula2>
    </dataValidation>
    <dataValidation type="list" allowBlank="1" showErrorMessage="1" errorTitle="Zone" error="Values allowed are: 13, 14, 15." prompt="Zone Yellow Cell" sqref="B8" xr:uid="{7607840C-A62A-4F89-8356-C0AB311FE390}">
      <formula1>Zones</formula1>
    </dataValidation>
    <dataValidation type="decimal" operator="greaterThanOrEqual" allowBlank="1" showErrorMessage="1" prompt="Molecular Weight of VOC (lb/lb-mol)  Yellow Cell" sqref="B14" xr:uid="{B9DF7054-5590-4DF7-A933-B818C1EC59C1}">
      <formula1>10</formula1>
    </dataValidation>
    <dataValidation type="decimal" operator="greaterThanOrEqual" allowBlank="1" showErrorMessage="1" prompt="Molecular Weight of VOC (lb/lb-mol)  Yellow Cell" sqref="B15" xr:uid="{537EB869-4CCD-4ABE-85D5-98C37F2B5530}">
      <formula1>68</formula1>
    </dataValidation>
  </dataValidations>
  <pageMargins left="0.25" right="0.25" top="0.25" bottom="0.25" header="0.3" footer="0.3"/>
  <pageSetup scale="73" orientation="portrait" r:id="rId1"/>
  <headerFooter>
    <oddHeader>&amp;CCompressor Station RAP Application</oddHeader>
    <oddFooter>&amp;LVersion 2.0&amp;CSheet: &amp;A&amp;RPage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rgb="FFFFFFCC"/>
    <pageSetUpPr fitToPage="1"/>
  </sheetPr>
  <dimension ref="A1:D134"/>
  <sheetViews>
    <sheetView showGridLines="0" zoomScaleNormal="100" workbookViewId="0">
      <selection sqref="A1:C1"/>
    </sheetView>
  </sheetViews>
  <sheetFormatPr defaultColWidth="0" defaultRowHeight="14.25" zeroHeight="1" x14ac:dyDescent="0.2"/>
  <cols>
    <col min="1" max="1" width="49.375" style="261" customWidth="1"/>
    <col min="2" max="3" width="23.875" style="261" customWidth="1"/>
    <col min="4" max="4" width="0" style="261" hidden="1" customWidth="1"/>
    <col min="5" max="16384" width="9" style="261" hidden="1"/>
  </cols>
  <sheetData>
    <row r="1" spans="1:4" s="253" customFormat="1" ht="3.75" customHeight="1" thickBot="1" x14ac:dyDescent="0.25">
      <c r="A1" s="962" t="s">
        <v>631</v>
      </c>
      <c r="B1" s="962"/>
      <c r="C1" s="962"/>
    </row>
    <row r="2" spans="1:4" s="253" customFormat="1" ht="18.75" thickBot="1" x14ac:dyDescent="0.25">
      <c r="A2" s="963" t="s">
        <v>610</v>
      </c>
      <c r="B2" s="964"/>
      <c r="C2" s="964"/>
    </row>
    <row r="3" spans="1:4" s="253" customFormat="1" ht="75.75" customHeight="1" thickBot="1" x14ac:dyDescent="0.25">
      <c r="A3" s="825" t="s">
        <v>1085</v>
      </c>
      <c r="B3" s="863"/>
      <c r="C3" s="863"/>
    </row>
    <row r="4" spans="1:4" s="253" customFormat="1" ht="15" thickBot="1" x14ac:dyDescent="0.25">
      <c r="A4" s="954" t="s">
        <v>921</v>
      </c>
      <c r="B4" s="954"/>
      <c r="C4" s="954"/>
    </row>
    <row r="5" spans="1:4" s="253" customFormat="1" ht="15.75" thickBot="1" x14ac:dyDescent="0.25">
      <c r="A5" s="965" t="s">
        <v>978</v>
      </c>
      <c r="B5" s="966"/>
      <c r="C5" s="966"/>
    </row>
    <row r="6" spans="1:4" s="253" customFormat="1" ht="15" x14ac:dyDescent="0.2">
      <c r="A6" s="254" t="s">
        <v>979</v>
      </c>
      <c r="B6" s="255" t="s">
        <v>980</v>
      </c>
      <c r="C6" s="256" t="s">
        <v>981</v>
      </c>
    </row>
    <row r="7" spans="1:4" s="253" customFormat="1" ht="15" thickBot="1" x14ac:dyDescent="0.25">
      <c r="A7" s="257" t="s">
        <v>1</v>
      </c>
      <c r="B7" s="258" t="s">
        <v>160</v>
      </c>
      <c r="C7" s="259" t="s">
        <v>116</v>
      </c>
    </row>
    <row r="8" spans="1:4" s="253" customFormat="1" ht="15" thickBot="1" x14ac:dyDescent="0.25">
      <c r="A8" s="954" t="s">
        <v>921</v>
      </c>
      <c r="B8" s="954"/>
      <c r="C8" s="954"/>
    </row>
    <row r="9" spans="1:4" s="253" customFormat="1" ht="15.75" thickBot="1" x14ac:dyDescent="0.25">
      <c r="A9" s="967" t="s">
        <v>1014</v>
      </c>
      <c r="B9" s="968"/>
      <c r="C9" s="968"/>
    </row>
    <row r="10" spans="1:4" ht="15" x14ac:dyDescent="0.2">
      <c r="A10" s="260" t="s">
        <v>616</v>
      </c>
      <c r="B10" s="958"/>
      <c r="C10" s="959"/>
    </row>
    <row r="11" spans="1:4" ht="15.75" thickBot="1" x14ac:dyDescent="0.25">
      <c r="A11" s="262" t="s">
        <v>617</v>
      </c>
      <c r="B11" s="960"/>
      <c r="C11" s="961"/>
    </row>
    <row r="12" spans="1:4" s="263" customFormat="1" ht="15" thickBot="1" x14ac:dyDescent="0.25">
      <c r="A12" s="954" t="s">
        <v>921</v>
      </c>
      <c r="B12" s="954"/>
      <c r="C12" s="954"/>
    </row>
    <row r="13" spans="1:4" s="264" customFormat="1" ht="31.5" customHeight="1" x14ac:dyDescent="0.2">
      <c r="A13" s="955" t="s">
        <v>1018</v>
      </c>
      <c r="B13" s="956"/>
      <c r="C13" s="957"/>
      <c r="D13" s="322"/>
    </row>
    <row r="14" spans="1:4" s="251" customFormat="1" ht="87.75" customHeight="1" x14ac:dyDescent="0.2">
      <c r="A14" s="951" t="s">
        <v>1016</v>
      </c>
      <c r="B14" s="952"/>
      <c r="C14" s="953"/>
      <c r="D14" s="323"/>
    </row>
    <row r="15" spans="1:4" s="251" customFormat="1" ht="15" x14ac:dyDescent="0.2">
      <c r="A15" s="941" t="s">
        <v>14</v>
      </c>
      <c r="B15" s="942"/>
      <c r="C15" s="943"/>
      <c r="D15" s="323"/>
    </row>
    <row r="16" spans="1:4" s="265" customFormat="1" x14ac:dyDescent="0.2">
      <c r="A16" s="311" t="s">
        <v>12</v>
      </c>
      <c r="B16" s="925">
        <v>212</v>
      </c>
      <c r="C16" s="926"/>
      <c r="D16" s="310"/>
    </row>
    <row r="17" spans="1:4" s="265" customFormat="1" x14ac:dyDescent="0.2">
      <c r="A17" s="311" t="s">
        <v>101</v>
      </c>
      <c r="B17" s="925">
        <v>1E-3</v>
      </c>
      <c r="C17" s="926"/>
      <c r="D17" s="310"/>
    </row>
    <row r="18" spans="1:4" s="265" customFormat="1" x14ac:dyDescent="0.2">
      <c r="A18" s="311" t="s">
        <v>102</v>
      </c>
      <c r="B18" s="925">
        <v>1</v>
      </c>
      <c r="C18" s="926"/>
      <c r="D18" s="310"/>
    </row>
    <row r="19" spans="1:4" s="265" customFormat="1" x14ac:dyDescent="0.2">
      <c r="A19" s="311" t="s">
        <v>533</v>
      </c>
      <c r="B19" s="925">
        <v>500</v>
      </c>
      <c r="C19" s="926"/>
      <c r="D19" s="310"/>
    </row>
    <row r="20" spans="1:4" s="265" customFormat="1" x14ac:dyDescent="0.2">
      <c r="A20" s="311" t="s">
        <v>157</v>
      </c>
      <c r="B20" s="925">
        <v>112</v>
      </c>
      <c r="C20" s="926"/>
      <c r="D20" s="310"/>
    </row>
    <row r="21" spans="1:4" s="265" customFormat="1" x14ac:dyDescent="0.2">
      <c r="A21" s="311" t="s">
        <v>104</v>
      </c>
      <c r="B21" s="925">
        <v>3.52</v>
      </c>
      <c r="C21" s="926"/>
      <c r="D21" s="310"/>
    </row>
    <row r="22" spans="1:4" s="265" customFormat="1" x14ac:dyDescent="0.2">
      <c r="A22" s="311" t="s">
        <v>202</v>
      </c>
      <c r="B22" s="925">
        <v>10</v>
      </c>
      <c r="C22" s="926"/>
      <c r="D22" s="310"/>
    </row>
    <row r="23" spans="1:4" s="265" customFormat="1" x14ac:dyDescent="0.2">
      <c r="A23" s="311" t="s">
        <v>533</v>
      </c>
      <c r="B23" s="925">
        <v>500</v>
      </c>
      <c r="C23" s="926"/>
      <c r="D23" s="310"/>
    </row>
    <row r="24" spans="1:4" s="265" customFormat="1" x14ac:dyDescent="0.2">
      <c r="A24" s="311" t="s">
        <v>203</v>
      </c>
      <c r="B24" s="925">
        <v>1.48</v>
      </c>
      <c r="C24" s="926"/>
      <c r="D24" s="310"/>
    </row>
    <row r="25" spans="1:4" s="265" customFormat="1" x14ac:dyDescent="0.2">
      <c r="A25" s="311" t="s">
        <v>105</v>
      </c>
      <c r="B25" s="925">
        <v>10</v>
      </c>
      <c r="C25" s="926"/>
      <c r="D25" s="310"/>
    </row>
    <row r="26" spans="1:4" s="265" customFormat="1" x14ac:dyDescent="0.2">
      <c r="A26" s="250" t="s">
        <v>155</v>
      </c>
      <c r="B26" s="927"/>
      <c r="C26" s="928"/>
      <c r="D26" s="310"/>
    </row>
    <row r="27" spans="1:4" s="265" customFormat="1" ht="15" x14ac:dyDescent="0.2">
      <c r="A27" s="929" t="s">
        <v>1017</v>
      </c>
      <c r="B27" s="930"/>
      <c r="C27" s="931"/>
      <c r="D27" s="310"/>
    </row>
    <row r="28" spans="1:4" s="265" customFormat="1" x14ac:dyDescent="0.2">
      <c r="A28" s="311" t="s">
        <v>201</v>
      </c>
      <c r="B28" s="973">
        <f>12.46*(B18*B17*B19/(B16+460))</f>
        <v>9.2708333333333341E-3</v>
      </c>
      <c r="C28" s="974"/>
      <c r="D28" s="310"/>
    </row>
    <row r="29" spans="1:4" s="265" customFormat="1" x14ac:dyDescent="0.2">
      <c r="A29" s="250" t="s">
        <v>159</v>
      </c>
      <c r="B29" s="973">
        <f>B28*B20/1000</f>
        <v>1.0383333333333334E-3</v>
      </c>
      <c r="C29" s="974"/>
      <c r="D29" s="310"/>
    </row>
    <row r="30" spans="1:4" s="265" customFormat="1" x14ac:dyDescent="0.2">
      <c r="A30" s="311" t="s">
        <v>158</v>
      </c>
      <c r="B30" s="973">
        <f>(4.14*10^-5)*(B21^0.78)*B22*(B23^0.67)*(B24^0.94)*B25</f>
        <v>1.0272106986001666</v>
      </c>
      <c r="C30" s="974"/>
      <c r="D30" s="310"/>
    </row>
    <row r="31" spans="1:4" s="265" customFormat="1" x14ac:dyDescent="0.2">
      <c r="A31" s="311" t="s">
        <v>106</v>
      </c>
      <c r="B31" s="973">
        <f>(B30+B29)*B26</f>
        <v>0</v>
      </c>
      <c r="C31" s="974"/>
      <c r="D31" s="310"/>
    </row>
    <row r="32" spans="1:4" s="265" customFormat="1" ht="15.75" thickBot="1" x14ac:dyDescent="0.25">
      <c r="A32" s="321" t="s">
        <v>1077</v>
      </c>
      <c r="B32" s="971">
        <f>B31*'PI-1-Compressor'!F85/2000</f>
        <v>0</v>
      </c>
      <c r="C32" s="972"/>
      <c r="D32" s="310"/>
    </row>
    <row r="33" spans="1:4" s="265" customFormat="1" ht="30" customHeight="1" x14ac:dyDescent="0.2">
      <c r="A33" s="975" t="s">
        <v>1019</v>
      </c>
      <c r="B33" s="976"/>
      <c r="C33" s="977"/>
      <c r="D33" s="310"/>
    </row>
    <row r="34" spans="1:4" s="265" customFormat="1" ht="59.25" customHeight="1" x14ac:dyDescent="0.2">
      <c r="A34" s="951" t="s">
        <v>1020</v>
      </c>
      <c r="B34" s="952"/>
      <c r="C34" s="953"/>
      <c r="D34" s="310"/>
    </row>
    <row r="35" spans="1:4" s="265" customFormat="1" ht="15" x14ac:dyDescent="0.2">
      <c r="A35" s="941" t="s">
        <v>14</v>
      </c>
      <c r="B35" s="942"/>
      <c r="C35" s="943"/>
      <c r="D35" s="310"/>
    </row>
    <row r="36" spans="1:4" s="265" customFormat="1" x14ac:dyDescent="0.2">
      <c r="A36" s="311" t="s">
        <v>12</v>
      </c>
      <c r="B36" s="925">
        <v>104</v>
      </c>
      <c r="C36" s="926"/>
      <c r="D36" s="310"/>
    </row>
    <row r="37" spans="1:4" s="265" customFormat="1" x14ac:dyDescent="0.2">
      <c r="A37" s="311" t="s">
        <v>101</v>
      </c>
      <c r="B37" s="925">
        <v>1E-3</v>
      </c>
      <c r="C37" s="926"/>
      <c r="D37" s="310"/>
    </row>
    <row r="38" spans="1:4" s="265" customFormat="1" x14ac:dyDescent="0.2">
      <c r="A38" s="311" t="s">
        <v>108</v>
      </c>
      <c r="B38" s="925">
        <v>500</v>
      </c>
      <c r="C38" s="926"/>
      <c r="D38" s="310"/>
    </row>
    <row r="39" spans="1:4" s="265" customFormat="1" x14ac:dyDescent="0.2">
      <c r="A39" s="311" t="s">
        <v>204</v>
      </c>
      <c r="B39" s="925">
        <v>2.355</v>
      </c>
      <c r="C39" s="926"/>
      <c r="D39" s="310"/>
    </row>
    <row r="40" spans="1:4" s="265" customFormat="1" x14ac:dyDescent="0.2">
      <c r="A40" s="250" t="s">
        <v>109</v>
      </c>
      <c r="B40" s="925">
        <v>10.73</v>
      </c>
      <c r="C40" s="926"/>
      <c r="D40" s="310"/>
    </row>
    <row r="41" spans="1:4" s="265" customFormat="1" ht="14.25" customHeight="1" x14ac:dyDescent="0.2">
      <c r="A41" s="250" t="s">
        <v>552</v>
      </c>
      <c r="B41" s="927"/>
      <c r="C41" s="928"/>
      <c r="D41" s="310"/>
    </row>
    <row r="42" spans="1:4" s="265" customFormat="1" ht="15" x14ac:dyDescent="0.2">
      <c r="A42" s="929" t="s">
        <v>1017</v>
      </c>
      <c r="B42" s="930"/>
      <c r="C42" s="931"/>
      <c r="D42" s="310"/>
    </row>
    <row r="43" spans="1:4" s="265" customFormat="1" x14ac:dyDescent="0.2">
      <c r="A43" s="311" t="s">
        <v>107</v>
      </c>
      <c r="B43" s="944">
        <f>0.6*(B37*B39/(B40*(B36+460)))*B38</f>
        <v>1.1674366956832107E-4</v>
      </c>
      <c r="C43" s="945"/>
      <c r="D43" s="310"/>
    </row>
    <row r="44" spans="1:4" s="265" customFormat="1" x14ac:dyDescent="0.2">
      <c r="A44" s="311" t="s">
        <v>106</v>
      </c>
      <c r="B44" s="944">
        <f>B43*B41</f>
        <v>0</v>
      </c>
      <c r="C44" s="945"/>
      <c r="D44" s="310"/>
    </row>
    <row r="45" spans="1:4" s="265" customFormat="1" ht="15.75" thickBot="1" x14ac:dyDescent="0.25">
      <c r="A45" s="324" t="s">
        <v>1077</v>
      </c>
      <c r="B45" s="946">
        <f>B44*'PI-1-Compressor'!F85/2000</f>
        <v>0</v>
      </c>
      <c r="C45" s="947"/>
      <c r="D45" s="310"/>
    </row>
    <row r="46" spans="1:4" s="265" customFormat="1" ht="15" x14ac:dyDescent="0.2">
      <c r="A46" s="948" t="s">
        <v>1021</v>
      </c>
      <c r="B46" s="949"/>
      <c r="C46" s="950"/>
      <c r="D46" s="310"/>
    </row>
    <row r="47" spans="1:4" s="265" customFormat="1" ht="57" customHeight="1" x14ac:dyDescent="0.2">
      <c r="A47" s="951" t="s">
        <v>539</v>
      </c>
      <c r="B47" s="952"/>
      <c r="C47" s="953"/>
      <c r="D47" s="310"/>
    </row>
    <row r="48" spans="1:4" s="265" customFormat="1" ht="15" x14ac:dyDescent="0.2">
      <c r="A48" s="941" t="s">
        <v>14</v>
      </c>
      <c r="B48" s="942"/>
      <c r="C48" s="943"/>
      <c r="D48" s="310"/>
    </row>
    <row r="49" spans="1:4" s="265" customFormat="1" x14ac:dyDescent="0.2">
      <c r="A49" s="311" t="s">
        <v>12</v>
      </c>
      <c r="B49" s="925">
        <v>104</v>
      </c>
      <c r="C49" s="926"/>
      <c r="D49" s="310"/>
    </row>
    <row r="50" spans="1:4" s="265" customFormat="1" x14ac:dyDescent="0.2">
      <c r="A50" s="250" t="s">
        <v>110</v>
      </c>
      <c r="B50" s="925">
        <v>1E-3</v>
      </c>
      <c r="C50" s="926"/>
      <c r="D50" s="310"/>
    </row>
    <row r="51" spans="1:4" s="265" customFormat="1" x14ac:dyDescent="0.2">
      <c r="A51" s="250" t="s">
        <v>108</v>
      </c>
      <c r="B51" s="925">
        <v>500</v>
      </c>
      <c r="C51" s="926"/>
      <c r="D51" s="310"/>
    </row>
    <row r="52" spans="1:4" s="265" customFormat="1" x14ac:dyDescent="0.2">
      <c r="A52" s="250" t="s">
        <v>204</v>
      </c>
      <c r="B52" s="925">
        <v>2.355</v>
      </c>
      <c r="C52" s="926"/>
      <c r="D52" s="310"/>
    </row>
    <row r="53" spans="1:4" s="265" customFormat="1" x14ac:dyDescent="0.2">
      <c r="A53" s="250" t="s">
        <v>109</v>
      </c>
      <c r="B53" s="925">
        <v>10.73</v>
      </c>
      <c r="C53" s="926"/>
      <c r="D53" s="310"/>
    </row>
    <row r="54" spans="1:4" s="265" customFormat="1" x14ac:dyDescent="0.2">
      <c r="A54" s="250" t="s">
        <v>557</v>
      </c>
      <c r="B54" s="927"/>
      <c r="C54" s="928"/>
      <c r="D54" s="310"/>
    </row>
    <row r="55" spans="1:4" s="265" customFormat="1" ht="15" x14ac:dyDescent="0.2">
      <c r="A55" s="929" t="s">
        <v>1017</v>
      </c>
      <c r="B55" s="930"/>
      <c r="C55" s="931"/>
      <c r="D55" s="310"/>
    </row>
    <row r="56" spans="1:4" s="265" customFormat="1" x14ac:dyDescent="0.2">
      <c r="A56" s="311" t="s">
        <v>107</v>
      </c>
      <c r="B56" s="944">
        <f>0.6*(B50*B52/(B53*(B49+460)))*B51</f>
        <v>1.1674366956832107E-4</v>
      </c>
      <c r="C56" s="945"/>
      <c r="D56" s="310"/>
    </row>
    <row r="57" spans="1:4" s="265" customFormat="1" x14ac:dyDescent="0.2">
      <c r="A57" s="311" t="s">
        <v>106</v>
      </c>
      <c r="B57" s="944">
        <f>B56*B54</f>
        <v>0</v>
      </c>
      <c r="C57" s="945"/>
      <c r="D57" s="310"/>
    </row>
    <row r="58" spans="1:4" s="265" customFormat="1" ht="15.75" thickBot="1" x14ac:dyDescent="0.25">
      <c r="A58" s="324" t="s">
        <v>1077</v>
      </c>
      <c r="B58" s="946">
        <f>B57*'PI-1-Compressor'!F85/2000</f>
        <v>0</v>
      </c>
      <c r="C58" s="947"/>
      <c r="D58" s="310"/>
    </row>
    <row r="59" spans="1:4" s="265" customFormat="1" ht="15" x14ac:dyDescent="0.2">
      <c r="A59" s="948" t="s">
        <v>1024</v>
      </c>
      <c r="B59" s="949"/>
      <c r="C59" s="950"/>
      <c r="D59" s="310"/>
    </row>
    <row r="60" spans="1:4" s="265" customFormat="1" ht="74.25" customHeight="1" x14ac:dyDescent="0.2">
      <c r="A60" s="951" t="s">
        <v>540</v>
      </c>
      <c r="B60" s="952"/>
      <c r="C60" s="953"/>
      <c r="D60" s="310"/>
    </row>
    <row r="61" spans="1:4" s="265" customFormat="1" ht="15" x14ac:dyDescent="0.2">
      <c r="A61" s="941" t="s">
        <v>14</v>
      </c>
      <c r="B61" s="942"/>
      <c r="C61" s="943"/>
      <c r="D61" s="310"/>
    </row>
    <row r="62" spans="1:4" s="265" customFormat="1" x14ac:dyDescent="0.2">
      <c r="A62" s="311" t="s">
        <v>12</v>
      </c>
      <c r="B62" s="925">
        <v>68</v>
      </c>
      <c r="C62" s="926"/>
      <c r="D62" s="310"/>
    </row>
    <row r="63" spans="1:4" s="265" customFormat="1" x14ac:dyDescent="0.2">
      <c r="A63" s="311" t="s">
        <v>101</v>
      </c>
      <c r="B63" s="925">
        <v>1E-3</v>
      </c>
      <c r="C63" s="926"/>
      <c r="D63" s="310"/>
    </row>
    <row r="64" spans="1:4" s="265" customFormat="1" x14ac:dyDescent="0.2">
      <c r="A64" s="311" t="s">
        <v>102</v>
      </c>
      <c r="B64" s="925">
        <v>1</v>
      </c>
      <c r="C64" s="926"/>
      <c r="D64" s="310"/>
    </row>
    <row r="65" spans="1:4" s="265" customFormat="1" x14ac:dyDescent="0.2">
      <c r="A65" s="311" t="s">
        <v>533</v>
      </c>
      <c r="B65" s="925">
        <v>62.07</v>
      </c>
      <c r="C65" s="926"/>
      <c r="D65" s="310"/>
    </row>
    <row r="66" spans="1:4" s="265" customFormat="1" x14ac:dyDescent="0.2">
      <c r="A66" s="311" t="s">
        <v>111</v>
      </c>
      <c r="B66" s="925">
        <v>4000</v>
      </c>
      <c r="C66" s="926"/>
      <c r="D66" s="310"/>
    </row>
    <row r="67" spans="1:4" s="265" customFormat="1" x14ac:dyDescent="0.2">
      <c r="A67" s="250" t="s">
        <v>205</v>
      </c>
      <c r="B67" s="925">
        <v>2355</v>
      </c>
      <c r="C67" s="926"/>
      <c r="D67" s="310"/>
    </row>
    <row r="68" spans="1:4" s="265" customFormat="1" x14ac:dyDescent="0.2">
      <c r="A68" s="250" t="s">
        <v>109</v>
      </c>
      <c r="B68" s="925">
        <v>10.73</v>
      </c>
      <c r="C68" s="926"/>
      <c r="D68" s="310"/>
    </row>
    <row r="69" spans="1:4" s="265" customFormat="1" ht="14.25" customHeight="1" x14ac:dyDescent="0.2">
      <c r="A69" s="250" t="s">
        <v>558</v>
      </c>
      <c r="B69" s="927"/>
      <c r="C69" s="928"/>
      <c r="D69" s="310"/>
    </row>
    <row r="70" spans="1:4" s="265" customFormat="1" ht="15" x14ac:dyDescent="0.2">
      <c r="A70" s="929" t="s">
        <v>1017</v>
      </c>
      <c r="B70" s="930"/>
      <c r="C70" s="931"/>
      <c r="D70" s="310"/>
    </row>
    <row r="71" spans="1:4" s="265" customFormat="1" x14ac:dyDescent="0.2">
      <c r="A71" s="311" t="s">
        <v>201</v>
      </c>
      <c r="B71" s="944">
        <f>12.46*(B64*B63*B65/(B62+460))</f>
        <v>1.4647579545454545E-3</v>
      </c>
      <c r="C71" s="945"/>
      <c r="D71" s="310"/>
    </row>
    <row r="72" spans="1:4" s="265" customFormat="1" ht="14.25" customHeight="1" x14ac:dyDescent="0.2">
      <c r="A72" s="250" t="s">
        <v>103</v>
      </c>
      <c r="B72" s="944">
        <f>B71*B66/1000</f>
        <v>5.8590318181818181E-3</v>
      </c>
      <c r="C72" s="945"/>
      <c r="D72" s="310"/>
    </row>
    <row r="73" spans="1:4" s="265" customFormat="1" x14ac:dyDescent="0.2">
      <c r="A73" s="311" t="s">
        <v>107</v>
      </c>
      <c r="B73" s="944">
        <f>0.6*(B63*B67/(B68*(B62+460)))*B65</f>
        <v>1.5480688172498517E-2</v>
      </c>
      <c r="C73" s="945"/>
      <c r="D73" s="310"/>
    </row>
    <row r="74" spans="1:4" s="271" customFormat="1" x14ac:dyDescent="0.2">
      <c r="A74" s="311" t="s">
        <v>112</v>
      </c>
      <c r="B74" s="944">
        <f>(B72+B73)*B69</f>
        <v>0</v>
      </c>
      <c r="C74" s="945"/>
      <c r="D74" s="326"/>
    </row>
    <row r="75" spans="1:4" s="325" customFormat="1" ht="15.75" thickBot="1" x14ac:dyDescent="0.25">
      <c r="A75" s="324" t="s">
        <v>1077</v>
      </c>
      <c r="B75" s="946">
        <f>B74/2000</f>
        <v>0</v>
      </c>
      <c r="C75" s="947"/>
      <c r="D75" s="327"/>
    </row>
    <row r="76" spans="1:4" s="272" customFormat="1" ht="15" x14ac:dyDescent="0.2">
      <c r="A76" s="935" t="s">
        <v>1025</v>
      </c>
      <c r="B76" s="936"/>
      <c r="C76" s="937"/>
      <c r="D76" s="328"/>
    </row>
    <row r="77" spans="1:4" s="265" customFormat="1" ht="28.5" customHeight="1" x14ac:dyDescent="0.2">
      <c r="A77" s="938" t="s">
        <v>1022</v>
      </c>
      <c r="B77" s="939"/>
      <c r="C77" s="940"/>
      <c r="D77" s="310"/>
    </row>
    <row r="78" spans="1:4" s="265" customFormat="1" ht="15" x14ac:dyDescent="0.2">
      <c r="A78" s="941" t="s">
        <v>14</v>
      </c>
      <c r="B78" s="942"/>
      <c r="C78" s="943"/>
      <c r="D78" s="310"/>
    </row>
    <row r="79" spans="1:4" s="265" customFormat="1" x14ac:dyDescent="0.2">
      <c r="A79" s="311" t="s">
        <v>12</v>
      </c>
      <c r="B79" s="925">
        <v>100</v>
      </c>
      <c r="C79" s="926"/>
      <c r="D79" s="310"/>
    </row>
    <row r="80" spans="1:4" s="265" customFormat="1" x14ac:dyDescent="0.2">
      <c r="A80" s="311" t="s">
        <v>101</v>
      </c>
      <c r="B80" s="925">
        <v>10.5</v>
      </c>
      <c r="C80" s="926"/>
      <c r="D80" s="310"/>
    </row>
    <row r="81" spans="1:4" s="265" customFormat="1" x14ac:dyDescent="0.2">
      <c r="A81" s="311" t="s">
        <v>108</v>
      </c>
      <c r="B81" s="925">
        <v>66</v>
      </c>
      <c r="C81" s="926"/>
      <c r="D81" s="310"/>
    </row>
    <row r="82" spans="1:4" s="265" customFormat="1" x14ac:dyDescent="0.2">
      <c r="A82" s="250" t="s">
        <v>206</v>
      </c>
      <c r="B82" s="925">
        <v>125.6</v>
      </c>
      <c r="C82" s="926"/>
      <c r="D82" s="310"/>
    </row>
    <row r="83" spans="1:4" s="265" customFormat="1" x14ac:dyDescent="0.2">
      <c r="A83" s="250" t="s">
        <v>109</v>
      </c>
      <c r="B83" s="925">
        <v>10.73</v>
      </c>
      <c r="C83" s="926"/>
      <c r="D83" s="310"/>
    </row>
    <row r="84" spans="1:4" s="265" customFormat="1" x14ac:dyDescent="0.2">
      <c r="A84" s="239" t="s">
        <v>559</v>
      </c>
      <c r="B84" s="927"/>
      <c r="C84" s="928"/>
      <c r="D84" s="310"/>
    </row>
    <row r="85" spans="1:4" s="265" customFormat="1" ht="15" x14ac:dyDescent="0.2">
      <c r="A85" s="929" t="s">
        <v>1017</v>
      </c>
      <c r="B85" s="930"/>
      <c r="C85" s="931"/>
      <c r="D85" s="310"/>
    </row>
    <row r="86" spans="1:4" s="265" customFormat="1" x14ac:dyDescent="0.2">
      <c r="A86" s="273" t="s">
        <v>107</v>
      </c>
      <c r="B86" s="944">
        <f>0.6*(B80*B82/(B83*(B79+460)))*B81</f>
        <v>8.6913327120223656</v>
      </c>
      <c r="C86" s="945"/>
      <c r="D86" s="310"/>
    </row>
    <row r="87" spans="1:4" s="275" customFormat="1" ht="15" thickBot="1" x14ac:dyDescent="0.25">
      <c r="A87" s="273" t="s">
        <v>112</v>
      </c>
      <c r="B87" s="944">
        <f>B86*B84</f>
        <v>0</v>
      </c>
      <c r="C87" s="945"/>
      <c r="D87" s="329"/>
    </row>
    <row r="88" spans="1:4" s="325" customFormat="1" ht="15.75" thickBot="1" x14ac:dyDescent="0.25">
      <c r="A88" s="321" t="s">
        <v>1077</v>
      </c>
      <c r="B88" s="971">
        <f>B87/2000</f>
        <v>0</v>
      </c>
      <c r="C88" s="972"/>
      <c r="D88" s="327"/>
    </row>
    <row r="89" spans="1:4" s="276" customFormat="1" ht="15" x14ac:dyDescent="0.2">
      <c r="A89" s="932" t="s">
        <v>1026</v>
      </c>
      <c r="B89" s="933"/>
      <c r="C89" s="934"/>
    </row>
    <row r="90" spans="1:4" s="265" customFormat="1" ht="15" x14ac:dyDescent="0.2">
      <c r="A90" s="277" t="s">
        <v>1027</v>
      </c>
      <c r="B90" s="278" t="s">
        <v>1023</v>
      </c>
      <c r="C90" s="266" t="s">
        <v>993</v>
      </c>
    </row>
    <row r="91" spans="1:4" s="265" customFormat="1" x14ac:dyDescent="0.2">
      <c r="A91" s="273" t="s">
        <v>16</v>
      </c>
      <c r="B91" s="267">
        <f>B92/4.38</f>
        <v>0</v>
      </c>
      <c r="C91" s="270">
        <v>0.06</v>
      </c>
    </row>
    <row r="92" spans="1:4" s="265" customFormat="1" ht="15" thickBot="1" x14ac:dyDescent="0.25">
      <c r="A92" s="274" t="s">
        <v>17</v>
      </c>
      <c r="B92" s="268">
        <f>B88+B75+B58+B45+B32</f>
        <v>0</v>
      </c>
      <c r="C92" s="269">
        <v>0.25</v>
      </c>
    </row>
    <row r="93" spans="1:4" ht="15" thickBot="1" x14ac:dyDescent="0.25">
      <c r="A93" s="954" t="s">
        <v>921</v>
      </c>
      <c r="B93" s="954"/>
      <c r="C93" s="954"/>
    </row>
    <row r="94" spans="1:4" ht="15.75" thickBot="1" x14ac:dyDescent="0.25">
      <c r="A94" s="967" t="s">
        <v>1015</v>
      </c>
      <c r="B94" s="968"/>
      <c r="C94" s="968"/>
    </row>
    <row r="95" spans="1:4" ht="15" x14ac:dyDescent="0.2">
      <c r="A95" s="935" t="s">
        <v>543</v>
      </c>
      <c r="B95" s="936"/>
      <c r="C95" s="936"/>
    </row>
    <row r="96" spans="1:4" x14ac:dyDescent="0.2">
      <c r="A96" s="969" t="s">
        <v>544</v>
      </c>
      <c r="B96" s="925"/>
      <c r="C96" s="925"/>
    </row>
    <row r="97" spans="1:3" x14ac:dyDescent="0.2">
      <c r="A97" s="969" t="s">
        <v>494</v>
      </c>
      <c r="B97" s="925"/>
      <c r="C97" s="925"/>
    </row>
    <row r="98" spans="1:3" x14ac:dyDescent="0.2">
      <c r="A98" s="969" t="s">
        <v>495</v>
      </c>
      <c r="B98" s="925"/>
      <c r="C98" s="925"/>
    </row>
    <row r="99" spans="1:3" x14ac:dyDescent="0.2">
      <c r="A99" s="969" t="s">
        <v>496</v>
      </c>
      <c r="B99" s="925"/>
      <c r="C99" s="925"/>
    </row>
    <row r="100" spans="1:3" x14ac:dyDescent="0.2">
      <c r="A100" s="969" t="s">
        <v>497</v>
      </c>
      <c r="B100" s="925"/>
      <c r="C100" s="925"/>
    </row>
    <row r="101" spans="1:3" x14ac:dyDescent="0.2">
      <c r="A101" s="969" t="s">
        <v>498</v>
      </c>
      <c r="B101" s="925"/>
      <c r="C101" s="925"/>
    </row>
    <row r="102" spans="1:3" ht="15" thickBot="1" x14ac:dyDescent="0.25">
      <c r="A102" s="970" t="s">
        <v>534</v>
      </c>
      <c r="B102" s="911"/>
      <c r="C102" s="911"/>
    </row>
    <row r="103" spans="1:3" ht="15" thickBot="1" x14ac:dyDescent="0.25">
      <c r="A103" s="954" t="s">
        <v>921</v>
      </c>
      <c r="B103" s="954"/>
      <c r="C103" s="954"/>
    </row>
    <row r="104" spans="1:3" ht="15" x14ac:dyDescent="0.2">
      <c r="A104" s="935" t="s">
        <v>548</v>
      </c>
      <c r="B104" s="936"/>
      <c r="C104" s="936"/>
    </row>
    <row r="105" spans="1:3" x14ac:dyDescent="0.2">
      <c r="A105" s="969" t="s">
        <v>549</v>
      </c>
      <c r="B105" s="925"/>
      <c r="C105" s="925"/>
    </row>
    <row r="106" spans="1:3" x14ac:dyDescent="0.2">
      <c r="A106" s="969" t="s">
        <v>499</v>
      </c>
      <c r="B106" s="925"/>
      <c r="C106" s="925"/>
    </row>
    <row r="107" spans="1:3" x14ac:dyDescent="0.2">
      <c r="A107" s="969" t="s">
        <v>500</v>
      </c>
      <c r="B107" s="925"/>
      <c r="C107" s="925"/>
    </row>
    <row r="108" spans="1:3" x14ac:dyDescent="0.2">
      <c r="A108" s="969" t="s">
        <v>501</v>
      </c>
      <c r="B108" s="925"/>
      <c r="C108" s="925"/>
    </row>
    <row r="109" spans="1:3" x14ac:dyDescent="0.2">
      <c r="A109" s="969" t="s">
        <v>502</v>
      </c>
      <c r="B109" s="925"/>
      <c r="C109" s="925"/>
    </row>
    <row r="110" spans="1:3" x14ac:dyDescent="0.2">
      <c r="A110" s="969" t="s">
        <v>503</v>
      </c>
      <c r="B110" s="925"/>
      <c r="C110" s="925"/>
    </row>
    <row r="111" spans="1:3" x14ac:dyDescent="0.2">
      <c r="A111" s="969" t="s">
        <v>535</v>
      </c>
      <c r="B111" s="925"/>
      <c r="C111" s="925"/>
    </row>
    <row r="112" spans="1:3" ht="15" thickBot="1" x14ac:dyDescent="0.25">
      <c r="A112" s="970" t="s">
        <v>504</v>
      </c>
      <c r="B112" s="911"/>
      <c r="C112" s="911"/>
    </row>
    <row r="113" spans="1:3" ht="15" thickBot="1" x14ac:dyDescent="0.25">
      <c r="A113" s="954" t="s">
        <v>921</v>
      </c>
      <c r="B113" s="954"/>
      <c r="C113" s="954"/>
    </row>
    <row r="114" spans="1:3" ht="15" x14ac:dyDescent="0.2">
      <c r="A114" s="935" t="s">
        <v>541</v>
      </c>
      <c r="B114" s="936"/>
      <c r="C114" s="936"/>
    </row>
    <row r="115" spans="1:3" x14ac:dyDescent="0.2">
      <c r="A115" s="969" t="s">
        <v>546</v>
      </c>
      <c r="B115" s="925"/>
      <c r="C115" s="925"/>
    </row>
    <row r="116" spans="1:3" x14ac:dyDescent="0.2">
      <c r="A116" s="969" t="s">
        <v>547</v>
      </c>
      <c r="B116" s="925"/>
      <c r="C116" s="925"/>
    </row>
    <row r="117" spans="1:3" x14ac:dyDescent="0.2">
      <c r="A117" s="969" t="s">
        <v>505</v>
      </c>
      <c r="B117" s="925"/>
      <c r="C117" s="925"/>
    </row>
    <row r="118" spans="1:3" x14ac:dyDescent="0.2">
      <c r="A118" s="969" t="s">
        <v>506</v>
      </c>
      <c r="B118" s="925"/>
      <c r="C118" s="925"/>
    </row>
    <row r="119" spans="1:3" x14ac:dyDescent="0.2">
      <c r="A119" s="969" t="s">
        <v>507</v>
      </c>
      <c r="B119" s="925"/>
      <c r="C119" s="925"/>
    </row>
    <row r="120" spans="1:3" x14ac:dyDescent="0.2">
      <c r="A120" s="969" t="s">
        <v>508</v>
      </c>
      <c r="B120" s="925"/>
      <c r="C120" s="925"/>
    </row>
    <row r="121" spans="1:3" x14ac:dyDescent="0.2">
      <c r="A121" s="969" t="s">
        <v>509</v>
      </c>
      <c r="B121" s="925"/>
      <c r="C121" s="925"/>
    </row>
    <row r="122" spans="1:3" x14ac:dyDescent="0.2">
      <c r="A122" s="969" t="s">
        <v>510</v>
      </c>
      <c r="B122" s="925"/>
      <c r="C122" s="925"/>
    </row>
    <row r="123" spans="1:3" ht="15" thickBot="1" x14ac:dyDescent="0.25">
      <c r="A123" s="970" t="s">
        <v>511</v>
      </c>
      <c r="B123" s="911"/>
      <c r="C123" s="911"/>
    </row>
    <row r="124" spans="1:3" ht="15" thickBot="1" x14ac:dyDescent="0.25">
      <c r="A124" s="954" t="s">
        <v>921</v>
      </c>
      <c r="B124" s="954"/>
      <c r="C124" s="954"/>
    </row>
    <row r="125" spans="1:3" ht="15" x14ac:dyDescent="0.2">
      <c r="A125" s="935" t="s">
        <v>542</v>
      </c>
      <c r="B125" s="936"/>
      <c r="C125" s="936"/>
    </row>
    <row r="126" spans="1:3" x14ac:dyDescent="0.2">
      <c r="A126" s="969" t="s">
        <v>545</v>
      </c>
      <c r="B126" s="925"/>
      <c r="C126" s="925"/>
    </row>
    <row r="127" spans="1:3" x14ac:dyDescent="0.2">
      <c r="A127" s="969" t="s">
        <v>512</v>
      </c>
      <c r="B127" s="925"/>
      <c r="C127" s="925"/>
    </row>
    <row r="128" spans="1:3" x14ac:dyDescent="0.2">
      <c r="A128" s="969" t="s">
        <v>500</v>
      </c>
      <c r="B128" s="925"/>
      <c r="C128" s="925"/>
    </row>
    <row r="129" spans="1:3" x14ac:dyDescent="0.2">
      <c r="A129" s="969" t="s">
        <v>513</v>
      </c>
      <c r="B129" s="925"/>
      <c r="C129" s="925"/>
    </row>
    <row r="130" spans="1:3" x14ac:dyDescent="0.2">
      <c r="A130" s="969" t="s">
        <v>514</v>
      </c>
      <c r="B130" s="925"/>
      <c r="C130" s="925"/>
    </row>
    <row r="131" spans="1:3" x14ac:dyDescent="0.2">
      <c r="A131" s="969" t="s">
        <v>503</v>
      </c>
      <c r="B131" s="925"/>
      <c r="C131" s="925"/>
    </row>
    <row r="132" spans="1:3" x14ac:dyDescent="0.2">
      <c r="A132" s="969" t="s">
        <v>535</v>
      </c>
      <c r="B132" s="925"/>
      <c r="C132" s="925"/>
    </row>
    <row r="133" spans="1:3" ht="15" thickBot="1" x14ac:dyDescent="0.25">
      <c r="A133" s="970" t="s">
        <v>515</v>
      </c>
      <c r="B133" s="911"/>
      <c r="C133" s="911"/>
    </row>
    <row r="134" spans="1:3" x14ac:dyDescent="0.2">
      <c r="A134" s="954" t="s">
        <v>768</v>
      </c>
      <c r="B134" s="954"/>
      <c r="C134" s="954"/>
    </row>
  </sheetData>
  <sheetProtection algorithmName="SHA-512" hashValue="qThHFjIGZGAL3/nkyFJGDCQq/y4qxfit64g1Hn5XNPVeEv3+gxl+Bn5dNZgDGM5TbR4erjFt03yS9MZJm+Sb4Q==" saltValue="EmJ7/SlptchGk8Y7XUaCGg==" spinCount="100000" sheet="1" objects="1" scenarios="1"/>
  <mergeCells count="129">
    <mergeCell ref="B88:C88"/>
    <mergeCell ref="B43:C43"/>
    <mergeCell ref="B44:C44"/>
    <mergeCell ref="B45:C45"/>
    <mergeCell ref="B28:C28"/>
    <mergeCell ref="B29:C29"/>
    <mergeCell ref="B30:C30"/>
    <mergeCell ref="B31:C31"/>
    <mergeCell ref="B32:C32"/>
    <mergeCell ref="B56:C56"/>
    <mergeCell ref="B49:C49"/>
    <mergeCell ref="B50:C50"/>
    <mergeCell ref="B51:C51"/>
    <mergeCell ref="B52:C52"/>
    <mergeCell ref="A33:C33"/>
    <mergeCell ref="A34:C34"/>
    <mergeCell ref="A35:C35"/>
    <mergeCell ref="A46:C46"/>
    <mergeCell ref="A47:C47"/>
    <mergeCell ref="A48:C48"/>
    <mergeCell ref="A42:C42"/>
    <mergeCell ref="B38:C38"/>
    <mergeCell ref="B39:C39"/>
    <mergeCell ref="B40:C40"/>
    <mergeCell ref="A134:C134"/>
    <mergeCell ref="A131:C131"/>
    <mergeCell ref="A132:C132"/>
    <mergeCell ref="A133:C133"/>
    <mergeCell ref="A103:C103"/>
    <mergeCell ref="A113:C113"/>
    <mergeCell ref="A124:C124"/>
    <mergeCell ref="A126:C126"/>
    <mergeCell ref="A127:C127"/>
    <mergeCell ref="A128:C128"/>
    <mergeCell ref="A129:C129"/>
    <mergeCell ref="A130:C130"/>
    <mergeCell ref="A120:C120"/>
    <mergeCell ref="A121:C121"/>
    <mergeCell ref="A122:C122"/>
    <mergeCell ref="A123:C123"/>
    <mergeCell ref="A125:C125"/>
    <mergeCell ref="A115:C115"/>
    <mergeCell ref="A116:C116"/>
    <mergeCell ref="A117:C117"/>
    <mergeCell ref="A118:C118"/>
    <mergeCell ref="A119:C119"/>
    <mergeCell ref="A93:C93"/>
    <mergeCell ref="A109:C109"/>
    <mergeCell ref="A110:C110"/>
    <mergeCell ref="A111:C111"/>
    <mergeCell ref="A112:C112"/>
    <mergeCell ref="A114:C114"/>
    <mergeCell ref="A104:C104"/>
    <mergeCell ref="A105:C105"/>
    <mergeCell ref="A106:C106"/>
    <mergeCell ref="A107:C107"/>
    <mergeCell ref="A108:C108"/>
    <mergeCell ref="A98:C98"/>
    <mergeCell ref="A99:C99"/>
    <mergeCell ref="A100:C100"/>
    <mergeCell ref="A101:C101"/>
    <mergeCell ref="A102:C102"/>
    <mergeCell ref="A94:C94"/>
    <mergeCell ref="A95:C95"/>
    <mergeCell ref="A96:C96"/>
    <mergeCell ref="A97:C97"/>
    <mergeCell ref="A1:C1"/>
    <mergeCell ref="A2:C2"/>
    <mergeCell ref="A3:C3"/>
    <mergeCell ref="A4:C4"/>
    <mergeCell ref="A5:C5"/>
    <mergeCell ref="A8:C8"/>
    <mergeCell ref="A9:C9"/>
    <mergeCell ref="B36:C36"/>
    <mergeCell ref="B37:C37"/>
    <mergeCell ref="B41:C41"/>
    <mergeCell ref="A12:C12"/>
    <mergeCell ref="A13:C13"/>
    <mergeCell ref="A14:C14"/>
    <mergeCell ref="B10:C10"/>
    <mergeCell ref="B11:C11"/>
    <mergeCell ref="A15:C15"/>
    <mergeCell ref="A27:C27"/>
    <mergeCell ref="B16:C16"/>
    <mergeCell ref="B17:C17"/>
    <mergeCell ref="B18:C18"/>
    <mergeCell ref="B19:C19"/>
    <mergeCell ref="B20:C20"/>
    <mergeCell ref="B21:C21"/>
    <mergeCell ref="B22:C22"/>
    <mergeCell ref="B23:C23"/>
    <mergeCell ref="B24:C24"/>
    <mergeCell ref="B25:C25"/>
    <mergeCell ref="B26:C26"/>
    <mergeCell ref="B53:C53"/>
    <mergeCell ref="B54:C54"/>
    <mergeCell ref="A55:C55"/>
    <mergeCell ref="A59:C59"/>
    <mergeCell ref="A60:C60"/>
    <mergeCell ref="A61:C61"/>
    <mergeCell ref="B62:C62"/>
    <mergeCell ref="B63:C63"/>
    <mergeCell ref="B64:C64"/>
    <mergeCell ref="B57:C57"/>
    <mergeCell ref="B58:C58"/>
    <mergeCell ref="B79:C79"/>
    <mergeCell ref="B80:C80"/>
    <mergeCell ref="B81:C81"/>
    <mergeCell ref="B82:C82"/>
    <mergeCell ref="B83:C83"/>
    <mergeCell ref="B84:C84"/>
    <mergeCell ref="A85:C85"/>
    <mergeCell ref="A89:C89"/>
    <mergeCell ref="B65:C65"/>
    <mergeCell ref="B66:C66"/>
    <mergeCell ref="B67:C67"/>
    <mergeCell ref="B68:C68"/>
    <mergeCell ref="B69:C69"/>
    <mergeCell ref="A70:C70"/>
    <mergeCell ref="A76:C76"/>
    <mergeCell ref="A77:C77"/>
    <mergeCell ref="A78:C78"/>
    <mergeCell ref="B71:C71"/>
    <mergeCell ref="B72:C72"/>
    <mergeCell ref="B73:C73"/>
    <mergeCell ref="B74:C74"/>
    <mergeCell ref="B75:C75"/>
    <mergeCell ref="B86:C86"/>
    <mergeCell ref="B87:C87"/>
  </mergeCells>
  <dataValidations count="3">
    <dataValidation allowBlank="1" showErrorMessage="1" prompt="Molecular Weight of VOC (lb/lb-mol)  Yellow Cell" sqref="B26 B41 B69 B84 B54" xr:uid="{00000000-0002-0000-1400-000000000000}"/>
    <dataValidation type="list" allowBlank="1" showErrorMessage="1" prompt="Molecular Weight of VOC (lb/lb-mol)  Yellow Cell" sqref="B10:C10" xr:uid="{E334BCDD-F430-4683-85F7-747009915661}">
      <formula1>VOC_Type</formula1>
    </dataValidation>
    <dataValidation type="list" allowBlank="1" showErrorMessage="1" prompt="Molecular Weight of VOC (lb/lb-mol)  Yellow Cell" sqref="B11:C11" xr:uid="{56622EAB-8EA1-4198-998B-B6CA2DA09E63}">
      <formula1>Emission_Type</formula1>
    </dataValidation>
  </dataValidations>
  <pageMargins left="0.25" right="0.25" top="0.25" bottom="0.25" header="0.3" footer="0.3"/>
  <pageSetup scale="34" orientation="portrait" r:id="rId1"/>
  <headerFooter>
    <oddHeader>&amp;CCompressor Station RAP Application</oddHeader>
    <oddFooter>&amp;LVersion 2.0&amp;CSheet: &amp;A&amp;RPage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tabColor theme="8" tint="0.59999389629810485"/>
    <pageSetUpPr fitToPage="1"/>
  </sheetPr>
  <dimension ref="A1:B61"/>
  <sheetViews>
    <sheetView showGridLines="0" zoomScaleNormal="100" workbookViewId="0"/>
  </sheetViews>
  <sheetFormatPr defaultColWidth="0" defaultRowHeight="14.25" zeroHeight="1" x14ac:dyDescent="0.2"/>
  <cols>
    <col min="1" max="1" width="114.125" style="316" customWidth="1"/>
    <col min="2" max="2" width="31.75" style="316" hidden="1" customWidth="1"/>
    <col min="3" max="16384" width="9" style="316" hidden="1"/>
  </cols>
  <sheetData>
    <row r="1" spans="1:1" s="312" customFormat="1" ht="4.5" customHeight="1" thickBot="1" x14ac:dyDescent="0.25">
      <c r="A1" s="320" t="s">
        <v>919</v>
      </c>
    </row>
    <row r="2" spans="1:1" s="312" customFormat="1" ht="24" customHeight="1" thickBot="1" x14ac:dyDescent="0.25">
      <c r="A2" s="313" t="s">
        <v>769</v>
      </c>
    </row>
    <row r="3" spans="1:1" s="253" customFormat="1" ht="89.25" customHeight="1" thickBot="1" x14ac:dyDescent="0.25">
      <c r="A3" s="319" t="s">
        <v>1041</v>
      </c>
    </row>
    <row r="4" spans="1:1" s="253" customFormat="1" ht="15" thickBot="1" x14ac:dyDescent="0.25">
      <c r="A4" s="315" t="s">
        <v>772</v>
      </c>
    </row>
    <row r="5" spans="1:1" s="253" customFormat="1" ht="15.75" thickBot="1" x14ac:dyDescent="0.25">
      <c r="A5" s="314" t="s">
        <v>1042</v>
      </c>
    </row>
    <row r="6" spans="1:1" x14ac:dyDescent="0.2">
      <c r="A6" s="334" t="str">
        <f>"NOx: non-selective catalytic reduction system and an air-fuel ratio controller, limited to " &amp; Engine1!B29 &amp; "g/hp-hr"</f>
        <v>NOx: non-selective catalytic reduction system and an air-fuel ratio controller, limited to g/hp-hr</v>
      </c>
    </row>
    <row r="7" spans="1:1" x14ac:dyDescent="0.2">
      <c r="A7" s="335" t="s">
        <v>1043</v>
      </c>
    </row>
    <row r="8" spans="1:1" x14ac:dyDescent="0.2">
      <c r="A8" s="335" t="s">
        <v>1044</v>
      </c>
    </row>
    <row r="9" spans="1:1" ht="18.75" x14ac:dyDescent="0.35">
      <c r="A9" s="335" t="s">
        <v>1086</v>
      </c>
    </row>
    <row r="10" spans="1:1" ht="18.75" x14ac:dyDescent="0.35">
      <c r="A10" s="335" t="s">
        <v>1087</v>
      </c>
    </row>
    <row r="11" spans="1:1" ht="19.5" thickBot="1" x14ac:dyDescent="0.4">
      <c r="A11" s="336" t="s">
        <v>1088</v>
      </c>
    </row>
    <row r="12" spans="1:1" s="253" customFormat="1" ht="15" thickBot="1" x14ac:dyDescent="0.25">
      <c r="A12" s="315" t="s">
        <v>772</v>
      </c>
    </row>
    <row r="13" spans="1:1" s="253" customFormat="1" ht="15.75" thickBot="1" x14ac:dyDescent="0.25">
      <c r="A13" s="314" t="s">
        <v>1065</v>
      </c>
    </row>
    <row r="14" spans="1:1" x14ac:dyDescent="0.2">
      <c r="A14" s="334" t="s">
        <v>1045</v>
      </c>
    </row>
    <row r="15" spans="1:1" x14ac:dyDescent="0.2">
      <c r="A15" s="335" t="s">
        <v>1046</v>
      </c>
    </row>
    <row r="16" spans="1:1" ht="15" thickBot="1" x14ac:dyDescent="0.25">
      <c r="A16" s="336" t="s">
        <v>1047</v>
      </c>
    </row>
    <row r="17" spans="1:2" s="253" customFormat="1" ht="15" thickBot="1" x14ac:dyDescent="0.25">
      <c r="A17" s="315" t="s">
        <v>772</v>
      </c>
    </row>
    <row r="18" spans="1:2" s="253" customFormat="1" ht="15.75" thickBot="1" x14ac:dyDescent="0.25">
      <c r="A18" s="314" t="s">
        <v>1066</v>
      </c>
    </row>
    <row r="19" spans="1:2" ht="15" thickBot="1" x14ac:dyDescent="0.25">
      <c r="A19" s="337" t="s">
        <v>1048</v>
      </c>
    </row>
    <row r="20" spans="1:2" s="253" customFormat="1" ht="15" thickBot="1" x14ac:dyDescent="0.25">
      <c r="A20" s="315" t="s">
        <v>772</v>
      </c>
    </row>
    <row r="21" spans="1:2" s="253" customFormat="1" ht="15.75" thickBot="1" x14ac:dyDescent="0.25">
      <c r="A21" s="314" t="s">
        <v>1067</v>
      </c>
    </row>
    <row r="22" spans="1:2" x14ac:dyDescent="0.2">
      <c r="A22" s="334" t="s">
        <v>1049</v>
      </c>
    </row>
    <row r="23" spans="1:2" ht="15" x14ac:dyDescent="0.2">
      <c r="A23" s="335" t="s">
        <v>1050</v>
      </c>
      <c r="B23" s="317"/>
    </row>
    <row r="24" spans="1:2" x14ac:dyDescent="0.2">
      <c r="A24" s="335" t="s">
        <v>1051</v>
      </c>
    </row>
    <row r="25" spans="1:2" x14ac:dyDescent="0.2">
      <c r="A25" s="335" t="s">
        <v>1052</v>
      </c>
    </row>
    <row r="26" spans="1:2" ht="15" thickBot="1" x14ac:dyDescent="0.25">
      <c r="A26" s="336" t="s">
        <v>1053</v>
      </c>
    </row>
    <row r="27" spans="1:2" s="253" customFormat="1" ht="15" thickBot="1" x14ac:dyDescent="0.25">
      <c r="A27" s="315" t="s">
        <v>772</v>
      </c>
    </row>
    <row r="28" spans="1:2" s="253" customFormat="1" ht="15.75" thickBot="1" x14ac:dyDescent="0.25">
      <c r="A28" s="314" t="s">
        <v>1068</v>
      </c>
    </row>
    <row r="29" spans="1:2" ht="15" thickBot="1" x14ac:dyDescent="0.25">
      <c r="A29" s="337" t="s">
        <v>1052</v>
      </c>
    </row>
    <row r="30" spans="1:2" s="253" customFormat="1" ht="15" thickBot="1" x14ac:dyDescent="0.25">
      <c r="A30" s="315" t="s">
        <v>772</v>
      </c>
    </row>
    <row r="31" spans="1:2" s="253" customFormat="1" ht="15.75" thickBot="1" x14ac:dyDescent="0.25">
      <c r="A31" s="331" t="s">
        <v>1069</v>
      </c>
    </row>
    <row r="32" spans="1:2" x14ac:dyDescent="0.2">
      <c r="A32" s="334" t="s">
        <v>1081</v>
      </c>
    </row>
    <row r="33" spans="1:1" x14ac:dyDescent="0.2">
      <c r="A33" s="335" t="s">
        <v>1054</v>
      </c>
    </row>
    <row r="34" spans="1:1" ht="15" thickBot="1" x14ac:dyDescent="0.25">
      <c r="A34" s="336" t="s">
        <v>1055</v>
      </c>
    </row>
    <row r="35" spans="1:1" s="253" customFormat="1" x14ac:dyDescent="0.2">
      <c r="A35" s="333" t="s">
        <v>772</v>
      </c>
    </row>
    <row r="36" spans="1:1" s="253" customFormat="1" ht="15.75" thickBot="1" x14ac:dyDescent="0.25">
      <c r="A36" s="332" t="s">
        <v>1070</v>
      </c>
    </row>
    <row r="37" spans="1:1" x14ac:dyDescent="0.2">
      <c r="A37" s="334" t="s">
        <v>1056</v>
      </c>
    </row>
    <row r="38" spans="1:1" x14ac:dyDescent="0.2">
      <c r="A38" s="335" t="s">
        <v>1057</v>
      </c>
    </row>
    <row r="39" spans="1:1" x14ac:dyDescent="0.2">
      <c r="A39" s="335" t="s">
        <v>1059</v>
      </c>
    </row>
    <row r="40" spans="1:1" x14ac:dyDescent="0.2">
      <c r="A40" s="335" t="s">
        <v>1060</v>
      </c>
    </row>
    <row r="41" spans="1:1" ht="15" thickBot="1" x14ac:dyDescent="0.25">
      <c r="A41" s="336" t="s">
        <v>1061</v>
      </c>
    </row>
    <row r="42" spans="1:1" s="253" customFormat="1" ht="15" thickBot="1" x14ac:dyDescent="0.25">
      <c r="A42" s="315" t="s">
        <v>772</v>
      </c>
    </row>
    <row r="43" spans="1:1" s="253" customFormat="1" ht="15.75" thickBot="1" x14ac:dyDescent="0.25">
      <c r="A43" s="331" t="s">
        <v>1071</v>
      </c>
    </row>
    <row r="44" spans="1:1" x14ac:dyDescent="0.2">
      <c r="A44" s="334" t="s">
        <v>1049</v>
      </c>
    </row>
    <row r="45" spans="1:1" x14ac:dyDescent="0.2">
      <c r="A45" s="335" t="s">
        <v>1050</v>
      </c>
    </row>
    <row r="46" spans="1:1" x14ac:dyDescent="0.2">
      <c r="A46" s="335" t="s">
        <v>1051</v>
      </c>
    </row>
    <row r="47" spans="1:1" ht="15" thickBot="1" x14ac:dyDescent="0.25">
      <c r="A47" s="336" t="s">
        <v>1053</v>
      </c>
    </row>
    <row r="48" spans="1:1" s="253" customFormat="1" ht="15" thickBot="1" x14ac:dyDescent="0.25">
      <c r="A48" s="315" t="s">
        <v>772</v>
      </c>
    </row>
    <row r="49" spans="1:1" s="253" customFormat="1" ht="15.75" thickBot="1" x14ac:dyDescent="0.25">
      <c r="A49" s="331" t="s">
        <v>1072</v>
      </c>
    </row>
    <row r="50" spans="1:1" x14ac:dyDescent="0.2">
      <c r="A50" s="334" t="s">
        <v>1062</v>
      </c>
    </row>
    <row r="51" spans="1:1" ht="15" thickBot="1" x14ac:dyDescent="0.25">
      <c r="A51" s="336" t="str">
        <f>"Maximum fill rate: " &amp; Loading!B23 &amp; " barrels per hour"</f>
        <v>Maximum fill rate:  barrels per hour</v>
      </c>
    </row>
    <row r="52" spans="1:1" s="253" customFormat="1" ht="15" thickBot="1" x14ac:dyDescent="0.25">
      <c r="A52" s="315" t="s">
        <v>772</v>
      </c>
    </row>
    <row r="53" spans="1:1" s="253" customFormat="1" ht="15.75" thickBot="1" x14ac:dyDescent="0.25">
      <c r="A53" s="331" t="s">
        <v>1073</v>
      </c>
    </row>
    <row r="54" spans="1:1" ht="15" thickBot="1" x14ac:dyDescent="0.25">
      <c r="A54" s="337" t="s">
        <v>1063</v>
      </c>
    </row>
    <row r="55" spans="1:1" s="253" customFormat="1" ht="15" thickBot="1" x14ac:dyDescent="0.25">
      <c r="A55" s="315" t="s">
        <v>772</v>
      </c>
    </row>
    <row r="56" spans="1:1" s="253" customFormat="1" ht="15.75" thickBot="1" x14ac:dyDescent="0.25">
      <c r="A56" s="331" t="s">
        <v>1074</v>
      </c>
    </row>
    <row r="57" spans="1:1" ht="15" thickBot="1" x14ac:dyDescent="0.25">
      <c r="A57" s="337" t="s">
        <v>1064</v>
      </c>
    </row>
    <row r="58" spans="1:1" s="253" customFormat="1" ht="15" thickBot="1" x14ac:dyDescent="0.25">
      <c r="A58" s="315" t="s">
        <v>772</v>
      </c>
    </row>
    <row r="59" spans="1:1" s="253" customFormat="1" ht="15.75" thickBot="1" x14ac:dyDescent="0.25">
      <c r="A59" s="331" t="s">
        <v>1075</v>
      </c>
    </row>
    <row r="60" spans="1:1" ht="15" thickBot="1" x14ac:dyDescent="0.25">
      <c r="A60" s="338" t="s">
        <v>1058</v>
      </c>
    </row>
    <row r="61" spans="1:1" s="253" customFormat="1" x14ac:dyDescent="0.2">
      <c r="A61" s="318" t="s">
        <v>768</v>
      </c>
    </row>
  </sheetData>
  <sheetProtection algorithmName="SHA-512" hashValue="aOu4fjfbrGYws7JJFx5xKXxxn23n7HlofGnM3OMHI4BrnOUvMakbmXlRGvG4ZId5OHbnOgu7PduGYsQT4tLoug==" saltValue="Ym38qCfDwfqJ1w0IT8yxrQ==" spinCount="100000" sheet="1" objects="1" scenarios="1"/>
  <pageMargins left="0.25" right="0.25" top="0.25" bottom="0.25" header="0.3" footer="0.3"/>
  <pageSetup scale="79" orientation="portrait" r:id="rId1"/>
  <headerFooter>
    <oddHeader>&amp;CCompressor Station RAP Application</oddHeader>
    <oddFooter>&amp;LVersion 2.0&amp;CSheet: &amp;A&amp;RPage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F32AD-A951-473C-A313-38DCDB3D99F7}">
  <sheetPr codeName="Sheet25">
    <tabColor theme="8" tint="0.59999389629810485"/>
    <pageSetUpPr fitToPage="1"/>
  </sheetPr>
  <dimension ref="A1:J116"/>
  <sheetViews>
    <sheetView showGridLines="0" zoomScaleNormal="100" workbookViewId="0">
      <selection sqref="A1:J1"/>
    </sheetView>
  </sheetViews>
  <sheetFormatPr defaultColWidth="0" defaultRowHeight="14.25" zeroHeight="1" x14ac:dyDescent="0.2"/>
  <cols>
    <col min="1" max="2" width="9" style="234" customWidth="1"/>
    <col min="3" max="3" width="10.5" style="234" customWidth="1"/>
    <col min="4" max="10" width="12.875" style="234" customWidth="1"/>
    <col min="11" max="16384" width="9" style="234" hidden="1"/>
  </cols>
  <sheetData>
    <row r="1" spans="1:10" ht="3.75" customHeight="1" thickBot="1" x14ac:dyDescent="0.25">
      <c r="A1" s="999" t="s">
        <v>770</v>
      </c>
      <c r="B1" s="999"/>
      <c r="C1" s="999"/>
      <c r="D1" s="999"/>
      <c r="E1" s="999"/>
      <c r="F1" s="999"/>
      <c r="G1" s="999"/>
      <c r="H1" s="999"/>
      <c r="I1" s="999"/>
      <c r="J1" s="999"/>
    </row>
    <row r="2" spans="1:10" ht="18.75" thickBot="1" x14ac:dyDescent="0.25">
      <c r="A2" s="708" t="s">
        <v>771</v>
      </c>
      <c r="B2" s="710"/>
      <c r="C2" s="710"/>
      <c r="D2" s="710"/>
      <c r="E2" s="710"/>
      <c r="F2" s="710"/>
      <c r="G2" s="710"/>
      <c r="H2" s="710"/>
      <c r="I2" s="710"/>
      <c r="J2" s="711"/>
    </row>
    <row r="3" spans="1:10" ht="75.75" customHeight="1" thickBot="1" x14ac:dyDescent="0.25">
      <c r="A3" s="1000" t="s">
        <v>1079</v>
      </c>
      <c r="B3" s="1001"/>
      <c r="C3" s="1001"/>
      <c r="D3" s="1001"/>
      <c r="E3" s="1001"/>
      <c r="F3" s="1001"/>
      <c r="G3" s="1001"/>
      <c r="H3" s="1001"/>
      <c r="I3" s="1001"/>
      <c r="J3" s="1002"/>
    </row>
    <row r="4" spans="1:10" ht="15" thickBot="1" x14ac:dyDescent="0.25">
      <c r="A4" s="1003" t="s">
        <v>772</v>
      </c>
      <c r="B4" s="1003"/>
      <c r="C4" s="1003"/>
      <c r="D4" s="1003"/>
      <c r="E4" s="1003"/>
      <c r="F4" s="1003"/>
      <c r="G4" s="1003"/>
      <c r="H4" s="1003"/>
      <c r="I4" s="1003"/>
      <c r="J4" s="1003"/>
    </row>
    <row r="5" spans="1:10" ht="46.5" customHeight="1" thickBot="1" x14ac:dyDescent="0.25">
      <c r="A5" s="241">
        <v>1</v>
      </c>
      <c r="B5" s="981" t="s">
        <v>818</v>
      </c>
      <c r="C5" s="981"/>
      <c r="D5" s="981"/>
      <c r="E5" s="981"/>
      <c r="F5" s="981"/>
      <c r="G5" s="981"/>
      <c r="H5" s="981"/>
      <c r="I5" s="981"/>
      <c r="J5" s="982"/>
    </row>
    <row r="6" spans="1:10" ht="15" x14ac:dyDescent="0.25">
      <c r="A6" s="978" t="s">
        <v>817</v>
      </c>
      <c r="B6" s="978"/>
      <c r="C6" s="978"/>
      <c r="D6" s="978"/>
      <c r="E6" s="978"/>
      <c r="F6" s="978"/>
      <c r="G6" s="978"/>
      <c r="H6" s="978"/>
      <c r="I6" s="978"/>
      <c r="J6" s="978"/>
    </row>
    <row r="7" spans="1:10" ht="31.5" customHeight="1" x14ac:dyDescent="0.2">
      <c r="A7" s="239">
        <v>2</v>
      </c>
      <c r="B7" s="939" t="s">
        <v>819</v>
      </c>
      <c r="C7" s="939"/>
      <c r="D7" s="939"/>
      <c r="E7" s="939"/>
      <c r="F7" s="939"/>
      <c r="G7" s="939"/>
      <c r="H7" s="939"/>
      <c r="I7" s="939"/>
      <c r="J7" s="940"/>
    </row>
    <row r="8" spans="1:10" x14ac:dyDescent="0.2">
      <c r="A8" s="239"/>
      <c r="B8" s="235" t="s">
        <v>773</v>
      </c>
      <c r="C8" s="939" t="s">
        <v>821</v>
      </c>
      <c r="D8" s="939"/>
      <c r="E8" s="939"/>
      <c r="F8" s="939"/>
      <c r="G8" s="939"/>
      <c r="H8" s="939"/>
      <c r="I8" s="939"/>
      <c r="J8" s="940"/>
    </row>
    <row r="9" spans="1:10" x14ac:dyDescent="0.2">
      <c r="A9" s="239"/>
      <c r="B9" s="235" t="s">
        <v>774</v>
      </c>
      <c r="C9" s="939" t="s">
        <v>822</v>
      </c>
      <c r="D9" s="939"/>
      <c r="E9" s="939"/>
      <c r="F9" s="939"/>
      <c r="G9" s="939"/>
      <c r="H9" s="939"/>
      <c r="I9" s="939"/>
      <c r="J9" s="940"/>
    </row>
    <row r="10" spans="1:10" ht="29.25" customHeight="1" x14ac:dyDescent="0.2">
      <c r="A10" s="239"/>
      <c r="B10" s="235" t="s">
        <v>775</v>
      </c>
      <c r="C10" s="939" t="s">
        <v>823</v>
      </c>
      <c r="D10" s="939"/>
      <c r="E10" s="939"/>
      <c r="F10" s="939"/>
      <c r="G10" s="939"/>
      <c r="H10" s="939"/>
      <c r="I10" s="939"/>
      <c r="J10" s="940"/>
    </row>
    <row r="11" spans="1:10" ht="32.25" customHeight="1" x14ac:dyDescent="0.2">
      <c r="A11" s="239">
        <v>3</v>
      </c>
      <c r="B11" s="939" t="s">
        <v>820</v>
      </c>
      <c r="C11" s="939"/>
      <c r="D11" s="939"/>
      <c r="E11" s="939"/>
      <c r="F11" s="939"/>
      <c r="G11" s="939"/>
      <c r="H11" s="939"/>
      <c r="I11" s="939"/>
      <c r="J11" s="940"/>
    </row>
    <row r="12" spans="1:10" x14ac:dyDescent="0.2">
      <c r="A12" s="239"/>
      <c r="B12" s="235" t="s">
        <v>773</v>
      </c>
      <c r="C12" s="939" t="s">
        <v>821</v>
      </c>
      <c r="D12" s="939"/>
      <c r="E12" s="939"/>
      <c r="F12" s="939"/>
      <c r="G12" s="939"/>
      <c r="H12" s="939"/>
      <c r="I12" s="939"/>
      <c r="J12" s="940"/>
    </row>
    <row r="13" spans="1:10" x14ac:dyDescent="0.2">
      <c r="A13" s="239"/>
      <c r="B13" s="235" t="s">
        <v>774</v>
      </c>
      <c r="C13" s="939" t="s">
        <v>824</v>
      </c>
      <c r="D13" s="939"/>
      <c r="E13" s="939"/>
      <c r="F13" s="939"/>
      <c r="G13" s="939"/>
      <c r="H13" s="939"/>
      <c r="I13" s="939"/>
      <c r="J13" s="940"/>
    </row>
    <row r="14" spans="1:10" x14ac:dyDescent="0.2">
      <c r="A14" s="239"/>
      <c r="B14" s="235" t="s">
        <v>775</v>
      </c>
      <c r="C14" s="939" t="s">
        <v>825</v>
      </c>
      <c r="D14" s="939"/>
      <c r="E14" s="939"/>
      <c r="F14" s="939"/>
      <c r="G14" s="939"/>
      <c r="H14" s="939"/>
      <c r="I14" s="939"/>
      <c r="J14" s="940"/>
    </row>
    <row r="15" spans="1:10" ht="33.75" customHeight="1" thickBot="1" x14ac:dyDescent="0.25">
      <c r="A15" s="240">
        <v>4</v>
      </c>
      <c r="B15" s="910" t="s">
        <v>826</v>
      </c>
      <c r="C15" s="910"/>
      <c r="D15" s="910"/>
      <c r="E15" s="910"/>
      <c r="F15" s="910"/>
      <c r="G15" s="910"/>
      <c r="H15" s="910"/>
      <c r="I15" s="910"/>
      <c r="J15" s="980"/>
    </row>
    <row r="16" spans="1:10" ht="15" customHeight="1" x14ac:dyDescent="0.2">
      <c r="A16" s="983" t="s">
        <v>816</v>
      </c>
      <c r="B16" s="984"/>
      <c r="C16" s="984"/>
      <c r="D16" s="984"/>
      <c r="E16" s="984"/>
      <c r="F16" s="984"/>
      <c r="G16" s="984"/>
      <c r="H16" s="984"/>
      <c r="I16" s="984"/>
      <c r="J16" s="985"/>
    </row>
    <row r="17" spans="1:10" x14ac:dyDescent="0.2">
      <c r="A17" s="239">
        <v>5</v>
      </c>
      <c r="B17" s="939" t="s">
        <v>827</v>
      </c>
      <c r="C17" s="939"/>
      <c r="D17" s="939"/>
      <c r="E17" s="939"/>
      <c r="F17" s="939"/>
      <c r="G17" s="939"/>
      <c r="H17" s="939"/>
      <c r="I17" s="939"/>
      <c r="J17" s="940"/>
    </row>
    <row r="18" spans="1:10" ht="46.5" customHeight="1" x14ac:dyDescent="0.2">
      <c r="A18" s="239"/>
      <c r="B18" s="235" t="s">
        <v>773</v>
      </c>
      <c r="C18" s="939" t="s">
        <v>828</v>
      </c>
      <c r="D18" s="939"/>
      <c r="E18" s="939"/>
      <c r="F18" s="939"/>
      <c r="G18" s="939"/>
      <c r="H18" s="939"/>
      <c r="I18" s="939"/>
      <c r="J18" s="940"/>
    </row>
    <row r="19" spans="1:10" x14ac:dyDescent="0.2">
      <c r="A19" s="239"/>
      <c r="B19" s="235" t="s">
        <v>774</v>
      </c>
      <c r="C19" s="939" t="s">
        <v>829</v>
      </c>
      <c r="D19" s="939"/>
      <c r="E19" s="939"/>
      <c r="F19" s="939"/>
      <c r="G19" s="939"/>
      <c r="H19" s="939"/>
      <c r="I19" s="939"/>
      <c r="J19" s="940"/>
    </row>
    <row r="20" spans="1:10" x14ac:dyDescent="0.2">
      <c r="A20" s="239"/>
      <c r="B20" s="235" t="s">
        <v>775</v>
      </c>
      <c r="C20" s="939" t="s">
        <v>830</v>
      </c>
      <c r="D20" s="939"/>
      <c r="E20" s="939"/>
      <c r="F20" s="939"/>
      <c r="G20" s="939"/>
      <c r="H20" s="939"/>
      <c r="I20" s="939"/>
      <c r="J20" s="940"/>
    </row>
    <row r="21" spans="1:10" ht="48" customHeight="1" x14ac:dyDescent="0.2">
      <c r="A21" s="239">
        <v>6</v>
      </c>
      <c r="B21" s="939" t="s">
        <v>831</v>
      </c>
      <c r="C21" s="939"/>
      <c r="D21" s="939"/>
      <c r="E21" s="939"/>
      <c r="F21" s="939"/>
      <c r="G21" s="939"/>
      <c r="H21" s="939"/>
      <c r="I21" s="939"/>
      <c r="J21" s="940"/>
    </row>
    <row r="22" spans="1:10" ht="29.25" customHeight="1" x14ac:dyDescent="0.2">
      <c r="A22" s="239"/>
      <c r="B22" s="235" t="s">
        <v>773</v>
      </c>
      <c r="C22" s="939" t="s">
        <v>832</v>
      </c>
      <c r="D22" s="939"/>
      <c r="E22" s="939"/>
      <c r="F22" s="939"/>
      <c r="G22" s="939"/>
      <c r="H22" s="939"/>
      <c r="I22" s="939"/>
      <c r="J22" s="940"/>
    </row>
    <row r="23" spans="1:10" ht="90.75" customHeight="1" x14ac:dyDescent="0.2">
      <c r="A23" s="239"/>
      <c r="B23" s="235" t="s">
        <v>774</v>
      </c>
      <c r="C23" s="939" t="s">
        <v>833</v>
      </c>
      <c r="D23" s="939"/>
      <c r="E23" s="939"/>
      <c r="F23" s="939"/>
      <c r="G23" s="939"/>
      <c r="H23" s="939"/>
      <c r="I23" s="939"/>
      <c r="J23" s="940"/>
    </row>
    <row r="24" spans="1:10" ht="45" customHeight="1" x14ac:dyDescent="0.2">
      <c r="A24" s="239"/>
      <c r="B24" s="235" t="s">
        <v>775</v>
      </c>
      <c r="C24" s="939" t="s">
        <v>834</v>
      </c>
      <c r="D24" s="939"/>
      <c r="E24" s="939"/>
      <c r="F24" s="939"/>
      <c r="G24" s="939"/>
      <c r="H24" s="939"/>
      <c r="I24" s="939"/>
      <c r="J24" s="940"/>
    </row>
    <row r="25" spans="1:10" ht="30.75" customHeight="1" x14ac:dyDescent="0.2">
      <c r="A25" s="239"/>
      <c r="B25" s="235" t="s">
        <v>776</v>
      </c>
      <c r="C25" s="939" t="s">
        <v>835</v>
      </c>
      <c r="D25" s="939"/>
      <c r="E25" s="939"/>
      <c r="F25" s="939"/>
      <c r="G25" s="939"/>
      <c r="H25" s="939"/>
      <c r="I25" s="939"/>
      <c r="J25" s="940"/>
    </row>
    <row r="26" spans="1:10" ht="30.75" customHeight="1" thickBot="1" x14ac:dyDescent="0.25">
      <c r="A26" s="240">
        <v>7</v>
      </c>
      <c r="B26" s="910" t="s">
        <v>836</v>
      </c>
      <c r="C26" s="910"/>
      <c r="D26" s="910"/>
      <c r="E26" s="910"/>
      <c r="F26" s="910"/>
      <c r="G26" s="910"/>
      <c r="H26" s="910"/>
      <c r="I26" s="910"/>
      <c r="J26" s="980"/>
    </row>
    <row r="27" spans="1:10" ht="15" x14ac:dyDescent="0.25">
      <c r="A27" s="978" t="s">
        <v>815</v>
      </c>
      <c r="B27" s="978"/>
      <c r="C27" s="978"/>
      <c r="D27" s="978"/>
      <c r="E27" s="978"/>
      <c r="F27" s="978"/>
      <c r="G27" s="978"/>
      <c r="H27" s="978"/>
      <c r="I27" s="978"/>
      <c r="J27" s="978"/>
    </row>
    <row r="28" spans="1:10" ht="33.75" customHeight="1" x14ac:dyDescent="0.2">
      <c r="A28" s="239">
        <v>8</v>
      </c>
      <c r="B28" s="939" t="s">
        <v>837</v>
      </c>
      <c r="C28" s="939"/>
      <c r="D28" s="939"/>
      <c r="E28" s="939"/>
      <c r="F28" s="939"/>
      <c r="G28" s="939"/>
      <c r="H28" s="939"/>
      <c r="I28" s="939"/>
      <c r="J28" s="940"/>
    </row>
    <row r="29" spans="1:10" ht="30.75" customHeight="1" x14ac:dyDescent="0.2">
      <c r="A29" s="239">
        <v>9</v>
      </c>
      <c r="B29" s="939" t="s">
        <v>838</v>
      </c>
      <c r="C29" s="939"/>
      <c r="D29" s="939"/>
      <c r="E29" s="939"/>
      <c r="F29" s="939"/>
      <c r="G29" s="939"/>
      <c r="H29" s="939"/>
      <c r="I29" s="939"/>
      <c r="J29" s="940"/>
    </row>
    <row r="30" spans="1:10" x14ac:dyDescent="0.2">
      <c r="A30" s="239">
        <v>10</v>
      </c>
      <c r="B30" s="939" t="s">
        <v>839</v>
      </c>
      <c r="C30" s="939"/>
      <c r="D30" s="939"/>
      <c r="E30" s="939"/>
      <c r="F30" s="939"/>
      <c r="G30" s="939"/>
      <c r="H30" s="939"/>
      <c r="I30" s="939"/>
      <c r="J30" s="940"/>
    </row>
    <row r="31" spans="1:10" ht="15" thickBot="1" x14ac:dyDescent="0.25">
      <c r="A31" s="240">
        <v>11</v>
      </c>
      <c r="B31" s="910" t="s">
        <v>840</v>
      </c>
      <c r="C31" s="910"/>
      <c r="D31" s="910"/>
      <c r="E31" s="910"/>
      <c r="F31" s="910"/>
      <c r="G31" s="910"/>
      <c r="H31" s="910"/>
      <c r="I31" s="910"/>
      <c r="J31" s="980"/>
    </row>
    <row r="32" spans="1:10" ht="15" x14ac:dyDescent="0.25">
      <c r="A32" s="978" t="s">
        <v>813</v>
      </c>
      <c r="B32" s="978"/>
      <c r="C32" s="978"/>
      <c r="D32" s="978"/>
      <c r="E32" s="978"/>
      <c r="F32" s="978"/>
      <c r="G32" s="978"/>
      <c r="H32" s="978"/>
      <c r="I32" s="978"/>
      <c r="J32" s="978"/>
    </row>
    <row r="33" spans="1:10" ht="30" customHeight="1" x14ac:dyDescent="0.2">
      <c r="A33" s="239">
        <v>12</v>
      </c>
      <c r="B33" s="939" t="s">
        <v>841</v>
      </c>
      <c r="C33" s="939"/>
      <c r="D33" s="939"/>
      <c r="E33" s="939"/>
      <c r="F33" s="939"/>
      <c r="G33" s="939"/>
      <c r="H33" s="939"/>
      <c r="I33" s="939"/>
      <c r="J33" s="940"/>
    </row>
    <row r="34" spans="1:10" ht="45.75" customHeight="1" thickBot="1" x14ac:dyDescent="0.25">
      <c r="A34" s="240">
        <v>13</v>
      </c>
      <c r="B34" s="910" t="s">
        <v>842</v>
      </c>
      <c r="C34" s="910"/>
      <c r="D34" s="910"/>
      <c r="E34" s="910"/>
      <c r="F34" s="910"/>
      <c r="G34" s="910"/>
      <c r="H34" s="910"/>
      <c r="I34" s="910"/>
      <c r="J34" s="980"/>
    </row>
    <row r="35" spans="1:10" ht="15" x14ac:dyDescent="0.25">
      <c r="A35" s="978" t="s">
        <v>812</v>
      </c>
      <c r="B35" s="978"/>
      <c r="C35" s="978"/>
      <c r="D35" s="978"/>
      <c r="E35" s="978"/>
      <c r="F35" s="978"/>
      <c r="G35" s="978"/>
      <c r="H35" s="978"/>
      <c r="I35" s="978"/>
      <c r="J35" s="978"/>
    </row>
    <row r="36" spans="1:10" x14ac:dyDescent="0.2">
      <c r="A36" s="239">
        <v>14</v>
      </c>
      <c r="B36" s="939" t="s">
        <v>843</v>
      </c>
      <c r="C36" s="939"/>
      <c r="D36" s="939"/>
      <c r="E36" s="939"/>
      <c r="F36" s="939"/>
      <c r="G36" s="939"/>
      <c r="H36" s="939"/>
      <c r="I36" s="939"/>
      <c r="J36" s="940"/>
    </row>
    <row r="37" spans="1:10" ht="105" customHeight="1" x14ac:dyDescent="0.2">
      <c r="A37" s="239"/>
      <c r="B37" s="235" t="s">
        <v>773</v>
      </c>
      <c r="C37" s="939" t="s">
        <v>845</v>
      </c>
      <c r="D37" s="939"/>
      <c r="E37" s="939"/>
      <c r="F37" s="939"/>
      <c r="G37" s="939"/>
      <c r="H37" s="939"/>
      <c r="I37" s="939"/>
      <c r="J37" s="940"/>
    </row>
    <row r="38" spans="1:10" ht="62.25" customHeight="1" x14ac:dyDescent="0.2">
      <c r="A38" s="239"/>
      <c r="B38" s="235" t="s">
        <v>774</v>
      </c>
      <c r="C38" s="939" t="s">
        <v>844</v>
      </c>
      <c r="D38" s="939"/>
      <c r="E38" s="939"/>
      <c r="F38" s="939"/>
      <c r="G38" s="939"/>
      <c r="H38" s="939"/>
      <c r="I38" s="939"/>
      <c r="J38" s="940"/>
    </row>
    <row r="39" spans="1:10" ht="32.25" customHeight="1" x14ac:dyDescent="0.2">
      <c r="A39" s="239"/>
      <c r="B39" s="235" t="s">
        <v>775</v>
      </c>
      <c r="C39" s="939" t="s">
        <v>846</v>
      </c>
      <c r="D39" s="939"/>
      <c r="E39" s="939"/>
      <c r="F39" s="939"/>
      <c r="G39" s="939"/>
      <c r="H39" s="939"/>
      <c r="I39" s="939"/>
      <c r="J39" s="940"/>
    </row>
    <row r="40" spans="1:10" ht="240.75" customHeight="1" thickBot="1" x14ac:dyDescent="0.25">
      <c r="A40" s="240"/>
      <c r="B40" s="238" t="s">
        <v>776</v>
      </c>
      <c r="C40" s="910" t="s">
        <v>814</v>
      </c>
      <c r="D40" s="910"/>
      <c r="E40" s="910"/>
      <c r="F40" s="910"/>
      <c r="G40" s="910"/>
      <c r="H40" s="910"/>
      <c r="I40" s="910"/>
      <c r="J40" s="980"/>
    </row>
    <row r="41" spans="1:10" ht="15" x14ac:dyDescent="0.25">
      <c r="A41" s="978" t="s">
        <v>811</v>
      </c>
      <c r="B41" s="978"/>
      <c r="C41" s="978"/>
      <c r="D41" s="978"/>
      <c r="E41" s="978"/>
      <c r="F41" s="978"/>
      <c r="G41" s="978"/>
      <c r="H41" s="978"/>
      <c r="I41" s="978"/>
      <c r="J41" s="978"/>
    </row>
    <row r="42" spans="1:10" ht="46.5" customHeight="1" x14ac:dyDescent="0.2">
      <c r="A42" s="239">
        <v>15</v>
      </c>
      <c r="B42" s="939" t="s">
        <v>810</v>
      </c>
      <c r="C42" s="939"/>
      <c r="D42" s="939"/>
      <c r="E42" s="939"/>
      <c r="F42" s="939"/>
      <c r="G42" s="939"/>
      <c r="H42" s="939"/>
      <c r="I42" s="939"/>
      <c r="J42" s="940"/>
    </row>
    <row r="43" spans="1:10" ht="105.75" customHeight="1" x14ac:dyDescent="0.2">
      <c r="A43" s="239">
        <v>16</v>
      </c>
      <c r="B43" s="939" t="s">
        <v>809</v>
      </c>
      <c r="C43" s="939"/>
      <c r="D43" s="939"/>
      <c r="E43" s="939"/>
      <c r="F43" s="939"/>
      <c r="G43" s="939"/>
      <c r="H43" s="939"/>
      <c r="I43" s="939"/>
      <c r="J43" s="940"/>
    </row>
    <row r="44" spans="1:10" ht="60" customHeight="1" x14ac:dyDescent="0.2">
      <c r="A44" s="239"/>
      <c r="B44" s="235" t="s">
        <v>773</v>
      </c>
      <c r="C44" s="939" t="s">
        <v>808</v>
      </c>
      <c r="D44" s="939"/>
      <c r="E44" s="939"/>
      <c r="F44" s="939"/>
      <c r="G44" s="939"/>
      <c r="H44" s="939"/>
      <c r="I44" s="939"/>
      <c r="J44" s="940"/>
    </row>
    <row r="45" spans="1:10" x14ac:dyDescent="0.2">
      <c r="A45" s="239"/>
      <c r="B45" s="235"/>
      <c r="C45" s="235">
        <v>1</v>
      </c>
      <c r="D45" s="939" t="s">
        <v>847</v>
      </c>
      <c r="E45" s="939"/>
      <c r="F45" s="939"/>
      <c r="G45" s="939"/>
      <c r="H45" s="939"/>
      <c r="I45" s="939"/>
      <c r="J45" s="940"/>
    </row>
    <row r="46" spans="1:10" x14ac:dyDescent="0.2">
      <c r="A46" s="239"/>
      <c r="B46" s="235"/>
      <c r="C46" s="235">
        <v>2</v>
      </c>
      <c r="D46" s="939" t="s">
        <v>848</v>
      </c>
      <c r="E46" s="939"/>
      <c r="F46" s="939"/>
      <c r="G46" s="939"/>
      <c r="H46" s="939"/>
      <c r="I46" s="939"/>
      <c r="J46" s="940"/>
    </row>
    <row r="47" spans="1:10" x14ac:dyDescent="0.2">
      <c r="A47" s="239"/>
      <c r="B47" s="235"/>
      <c r="C47" s="235">
        <v>3</v>
      </c>
      <c r="D47" s="939" t="s">
        <v>849</v>
      </c>
      <c r="E47" s="939"/>
      <c r="F47" s="939"/>
      <c r="G47" s="939"/>
      <c r="H47" s="939"/>
      <c r="I47" s="939"/>
      <c r="J47" s="940"/>
    </row>
    <row r="48" spans="1:10" x14ac:dyDescent="0.2">
      <c r="A48" s="239"/>
      <c r="B48" s="235"/>
      <c r="C48" s="235">
        <v>4</v>
      </c>
      <c r="D48" s="939" t="s">
        <v>850</v>
      </c>
      <c r="E48" s="939"/>
      <c r="F48" s="939"/>
      <c r="G48" s="939"/>
      <c r="H48" s="939"/>
      <c r="I48" s="939"/>
      <c r="J48" s="940"/>
    </row>
    <row r="49" spans="1:10" x14ac:dyDescent="0.2">
      <c r="A49" s="239"/>
      <c r="B49" s="235"/>
      <c r="C49" s="235">
        <v>5</v>
      </c>
      <c r="D49" s="939" t="s">
        <v>851</v>
      </c>
      <c r="E49" s="939"/>
      <c r="F49" s="939"/>
      <c r="G49" s="939"/>
      <c r="H49" s="939"/>
      <c r="I49" s="939"/>
      <c r="J49" s="940"/>
    </row>
    <row r="50" spans="1:10" x14ac:dyDescent="0.2">
      <c r="A50" s="239"/>
      <c r="B50" s="235"/>
      <c r="C50" s="235">
        <v>6</v>
      </c>
      <c r="D50" s="939" t="s">
        <v>852</v>
      </c>
      <c r="E50" s="939"/>
      <c r="F50" s="939"/>
      <c r="G50" s="939"/>
      <c r="H50" s="939"/>
      <c r="I50" s="939"/>
      <c r="J50" s="940"/>
    </row>
    <row r="51" spans="1:10" ht="105.75" customHeight="1" x14ac:dyDescent="0.2">
      <c r="A51" s="239"/>
      <c r="B51" s="235"/>
      <c r="C51" s="939" t="s">
        <v>807</v>
      </c>
      <c r="D51" s="939"/>
      <c r="E51" s="939"/>
      <c r="F51" s="939"/>
      <c r="G51" s="939"/>
      <c r="H51" s="939"/>
      <c r="I51" s="939"/>
      <c r="J51" s="940"/>
    </row>
    <row r="52" spans="1:10" ht="32.25" customHeight="1" x14ac:dyDescent="0.2">
      <c r="A52" s="239"/>
      <c r="B52" s="235" t="s">
        <v>774</v>
      </c>
      <c r="C52" s="939" t="s">
        <v>853</v>
      </c>
      <c r="D52" s="939"/>
      <c r="E52" s="939"/>
      <c r="F52" s="939"/>
      <c r="G52" s="939"/>
      <c r="H52" s="939"/>
      <c r="I52" s="939"/>
      <c r="J52" s="940"/>
    </row>
    <row r="53" spans="1:10" ht="46.5" customHeight="1" x14ac:dyDescent="0.2">
      <c r="A53" s="239"/>
      <c r="B53" s="235" t="s">
        <v>775</v>
      </c>
      <c r="C53" s="939" t="s">
        <v>854</v>
      </c>
      <c r="D53" s="939"/>
      <c r="E53" s="939"/>
      <c r="F53" s="939"/>
      <c r="G53" s="939"/>
      <c r="H53" s="939"/>
      <c r="I53" s="939"/>
      <c r="J53" s="940"/>
    </row>
    <row r="54" spans="1:10" ht="30.75" customHeight="1" thickBot="1" x14ac:dyDescent="0.25">
      <c r="A54" s="240"/>
      <c r="B54" s="238" t="s">
        <v>776</v>
      </c>
      <c r="C54" s="910" t="s">
        <v>855</v>
      </c>
      <c r="D54" s="910"/>
      <c r="E54" s="910"/>
      <c r="F54" s="910"/>
      <c r="G54" s="910"/>
      <c r="H54" s="910"/>
      <c r="I54" s="910"/>
      <c r="J54" s="980"/>
    </row>
    <row r="55" spans="1:10" ht="15" x14ac:dyDescent="0.25">
      <c r="A55" s="978" t="s">
        <v>806</v>
      </c>
      <c r="B55" s="978"/>
      <c r="C55" s="978"/>
      <c r="D55" s="978"/>
      <c r="E55" s="978"/>
      <c r="F55" s="978"/>
      <c r="G55" s="978"/>
      <c r="H55" s="978"/>
      <c r="I55" s="978"/>
      <c r="J55" s="978"/>
    </row>
    <row r="56" spans="1:10" x14ac:dyDescent="0.2">
      <c r="A56" s="239">
        <v>17</v>
      </c>
      <c r="B56" s="939" t="s">
        <v>856</v>
      </c>
      <c r="C56" s="939"/>
      <c r="D56" s="939"/>
      <c r="E56" s="939"/>
      <c r="F56" s="939"/>
      <c r="G56" s="939"/>
      <c r="H56" s="939"/>
      <c r="I56" s="939"/>
      <c r="J56" s="940"/>
    </row>
    <row r="57" spans="1:10" ht="31.5" customHeight="1" x14ac:dyDescent="0.2">
      <c r="A57" s="239"/>
      <c r="B57" s="235" t="s">
        <v>773</v>
      </c>
      <c r="C57" s="939" t="s">
        <v>857</v>
      </c>
      <c r="D57" s="939"/>
      <c r="E57" s="939"/>
      <c r="F57" s="939"/>
      <c r="G57" s="939"/>
      <c r="H57" s="939"/>
      <c r="I57" s="939"/>
      <c r="J57" s="940"/>
    </row>
    <row r="58" spans="1:10" ht="32.25" customHeight="1" x14ac:dyDescent="0.2">
      <c r="A58" s="239"/>
      <c r="B58" s="235" t="s">
        <v>774</v>
      </c>
      <c r="C58" s="939" t="s">
        <v>858</v>
      </c>
      <c r="D58" s="939"/>
      <c r="E58" s="939"/>
      <c r="F58" s="939"/>
      <c r="G58" s="939"/>
      <c r="H58" s="939"/>
      <c r="I58" s="939"/>
      <c r="J58" s="940"/>
    </row>
    <row r="59" spans="1:10" ht="134.25" customHeight="1" x14ac:dyDescent="0.2">
      <c r="A59" s="239"/>
      <c r="B59" s="235" t="s">
        <v>775</v>
      </c>
      <c r="C59" s="939" t="s">
        <v>859</v>
      </c>
      <c r="D59" s="939"/>
      <c r="E59" s="939"/>
      <c r="F59" s="939"/>
      <c r="G59" s="939"/>
      <c r="H59" s="939"/>
      <c r="I59" s="939"/>
      <c r="J59" s="940"/>
    </row>
    <row r="60" spans="1:10" ht="46.5" customHeight="1" x14ac:dyDescent="0.2">
      <c r="A60" s="239"/>
      <c r="B60" s="235" t="s">
        <v>776</v>
      </c>
      <c r="C60" s="939" t="s">
        <v>860</v>
      </c>
      <c r="D60" s="939"/>
      <c r="E60" s="939"/>
      <c r="F60" s="939"/>
      <c r="G60" s="939"/>
      <c r="H60" s="939"/>
      <c r="I60" s="939"/>
      <c r="J60" s="940"/>
    </row>
    <row r="61" spans="1:10" ht="30" customHeight="1" x14ac:dyDescent="0.2">
      <c r="A61" s="239"/>
      <c r="B61" s="235" t="s">
        <v>777</v>
      </c>
      <c r="C61" s="939" t="s">
        <v>861</v>
      </c>
      <c r="D61" s="939"/>
      <c r="E61" s="939"/>
      <c r="F61" s="939"/>
      <c r="G61" s="939"/>
      <c r="H61" s="939"/>
      <c r="I61" s="939"/>
      <c r="J61" s="940"/>
    </row>
    <row r="62" spans="1:10" ht="48" customHeight="1" x14ac:dyDescent="0.2">
      <c r="A62" s="239"/>
      <c r="B62" s="235" t="s">
        <v>778</v>
      </c>
      <c r="C62" s="939" t="s">
        <v>862</v>
      </c>
      <c r="D62" s="939"/>
      <c r="E62" s="939"/>
      <c r="F62" s="939"/>
      <c r="G62" s="939"/>
      <c r="H62" s="939"/>
      <c r="I62" s="939"/>
      <c r="J62" s="940"/>
    </row>
    <row r="63" spans="1:10" ht="47.25" customHeight="1" x14ac:dyDescent="0.2">
      <c r="A63" s="239"/>
      <c r="B63" s="235" t="s">
        <v>779</v>
      </c>
      <c r="C63" s="939" t="s">
        <v>863</v>
      </c>
      <c r="D63" s="939"/>
      <c r="E63" s="939"/>
      <c r="F63" s="939"/>
      <c r="G63" s="939"/>
      <c r="H63" s="939"/>
      <c r="I63" s="939"/>
      <c r="J63" s="940"/>
    </row>
    <row r="64" spans="1:10" ht="47.25" customHeight="1" x14ac:dyDescent="0.2">
      <c r="A64" s="239">
        <v>18</v>
      </c>
      <c r="B64" s="939" t="s">
        <v>864</v>
      </c>
      <c r="C64" s="939"/>
      <c r="D64" s="939"/>
      <c r="E64" s="939"/>
      <c r="F64" s="939"/>
      <c r="G64" s="939"/>
      <c r="H64" s="939"/>
      <c r="I64" s="939"/>
      <c r="J64" s="940"/>
    </row>
    <row r="65" spans="1:10" x14ac:dyDescent="0.2">
      <c r="A65" s="239">
        <v>19</v>
      </c>
      <c r="B65" s="939" t="s">
        <v>865</v>
      </c>
      <c r="C65" s="939"/>
      <c r="D65" s="939"/>
      <c r="E65" s="939"/>
      <c r="F65" s="939"/>
      <c r="G65" s="939"/>
      <c r="H65" s="939"/>
      <c r="I65" s="939"/>
      <c r="J65" s="940"/>
    </row>
    <row r="66" spans="1:10" ht="45" customHeight="1" x14ac:dyDescent="0.2">
      <c r="A66" s="239">
        <v>20</v>
      </c>
      <c r="B66" s="939" t="s">
        <v>866</v>
      </c>
      <c r="C66" s="939"/>
      <c r="D66" s="939"/>
      <c r="E66" s="939"/>
      <c r="F66" s="939"/>
      <c r="G66" s="939"/>
      <c r="H66" s="939"/>
      <c r="I66" s="939"/>
      <c r="J66" s="940"/>
    </row>
    <row r="67" spans="1:10" ht="33" customHeight="1" thickBot="1" x14ac:dyDescent="0.25">
      <c r="A67" s="240">
        <v>21</v>
      </c>
      <c r="B67" s="910" t="s">
        <v>867</v>
      </c>
      <c r="C67" s="910"/>
      <c r="D67" s="910"/>
      <c r="E67" s="910"/>
      <c r="F67" s="910"/>
      <c r="G67" s="910"/>
      <c r="H67" s="910"/>
      <c r="I67" s="910"/>
      <c r="J67" s="980"/>
    </row>
    <row r="68" spans="1:10" ht="15" x14ac:dyDescent="0.25">
      <c r="A68" s="978" t="s">
        <v>805</v>
      </c>
      <c r="B68" s="978"/>
      <c r="C68" s="978"/>
      <c r="D68" s="978"/>
      <c r="E68" s="978"/>
      <c r="F68" s="978"/>
      <c r="G68" s="978"/>
      <c r="H68" s="978"/>
      <c r="I68" s="978"/>
      <c r="J68" s="978"/>
    </row>
    <row r="69" spans="1:10" x14ac:dyDescent="0.2">
      <c r="A69" s="239">
        <v>22</v>
      </c>
      <c r="B69" s="939" t="s">
        <v>868</v>
      </c>
      <c r="C69" s="939"/>
      <c r="D69" s="939"/>
      <c r="E69" s="939"/>
      <c r="F69" s="939"/>
      <c r="G69" s="939"/>
      <c r="H69" s="939"/>
      <c r="I69" s="939"/>
      <c r="J69" s="940"/>
    </row>
    <row r="70" spans="1:10" x14ac:dyDescent="0.2">
      <c r="A70" s="239"/>
      <c r="B70" s="235" t="s">
        <v>773</v>
      </c>
      <c r="C70" s="939" t="s">
        <v>869</v>
      </c>
      <c r="D70" s="939"/>
      <c r="E70" s="939"/>
      <c r="F70" s="939"/>
      <c r="G70" s="939"/>
      <c r="H70" s="939"/>
      <c r="I70" s="939"/>
      <c r="J70" s="940"/>
    </row>
    <row r="71" spans="1:10" x14ac:dyDescent="0.2">
      <c r="A71" s="239"/>
      <c r="B71" s="235" t="s">
        <v>774</v>
      </c>
      <c r="C71" s="939" t="s">
        <v>870</v>
      </c>
      <c r="D71" s="939"/>
      <c r="E71" s="939"/>
      <c r="F71" s="939"/>
      <c r="G71" s="939"/>
      <c r="H71" s="939"/>
      <c r="I71" s="939"/>
      <c r="J71" s="940"/>
    </row>
    <row r="72" spans="1:10" x14ac:dyDescent="0.2">
      <c r="A72" s="239"/>
      <c r="B72" s="235" t="s">
        <v>775</v>
      </c>
      <c r="C72" s="939" t="s">
        <v>871</v>
      </c>
      <c r="D72" s="939"/>
      <c r="E72" s="939"/>
      <c r="F72" s="939"/>
      <c r="G72" s="939"/>
      <c r="H72" s="939"/>
      <c r="I72" s="939"/>
      <c r="J72" s="940"/>
    </row>
    <row r="73" spans="1:10" x14ac:dyDescent="0.2">
      <c r="A73" s="239">
        <v>23</v>
      </c>
      <c r="B73" s="939" t="s">
        <v>872</v>
      </c>
      <c r="C73" s="939"/>
      <c r="D73" s="939"/>
      <c r="E73" s="939"/>
      <c r="F73" s="939"/>
      <c r="G73" s="939"/>
      <c r="H73" s="939"/>
      <c r="I73" s="939"/>
      <c r="J73" s="940"/>
    </row>
    <row r="74" spans="1:10" x14ac:dyDescent="0.2">
      <c r="A74" s="239"/>
      <c r="B74" s="235" t="s">
        <v>773</v>
      </c>
      <c r="C74" s="939" t="s">
        <v>873</v>
      </c>
      <c r="D74" s="939"/>
      <c r="E74" s="939"/>
      <c r="F74" s="939"/>
      <c r="G74" s="939"/>
      <c r="H74" s="939"/>
      <c r="I74" s="939"/>
      <c r="J74" s="940"/>
    </row>
    <row r="75" spans="1:10" x14ac:dyDescent="0.2">
      <c r="A75" s="239"/>
      <c r="B75" s="235" t="s">
        <v>774</v>
      </c>
      <c r="C75" s="939" t="s">
        <v>874</v>
      </c>
      <c r="D75" s="939"/>
      <c r="E75" s="939"/>
      <c r="F75" s="939"/>
      <c r="G75" s="939"/>
      <c r="H75" s="939"/>
      <c r="I75" s="939"/>
      <c r="J75" s="940"/>
    </row>
    <row r="76" spans="1:10" ht="30.75" customHeight="1" thickBot="1" x14ac:dyDescent="0.25">
      <c r="A76" s="240">
        <v>24</v>
      </c>
      <c r="B76" s="910" t="s">
        <v>875</v>
      </c>
      <c r="C76" s="910"/>
      <c r="D76" s="910"/>
      <c r="E76" s="910"/>
      <c r="F76" s="910"/>
      <c r="G76" s="910"/>
      <c r="H76" s="910"/>
      <c r="I76" s="910"/>
      <c r="J76" s="980"/>
    </row>
    <row r="77" spans="1:10" ht="15" x14ac:dyDescent="0.25">
      <c r="A77" s="978" t="s">
        <v>804</v>
      </c>
      <c r="B77" s="978"/>
      <c r="C77" s="978"/>
      <c r="D77" s="978"/>
      <c r="E77" s="978"/>
      <c r="F77" s="978"/>
      <c r="G77" s="978"/>
      <c r="H77" s="978"/>
      <c r="I77" s="978"/>
      <c r="J77" s="978"/>
    </row>
    <row r="78" spans="1:10" ht="30.75" customHeight="1" x14ac:dyDescent="0.2">
      <c r="A78" s="239">
        <v>25</v>
      </c>
      <c r="B78" s="939" t="s">
        <v>876</v>
      </c>
      <c r="C78" s="939"/>
      <c r="D78" s="939"/>
      <c r="E78" s="939"/>
      <c r="F78" s="939"/>
      <c r="G78" s="939"/>
      <c r="H78" s="939"/>
      <c r="I78" s="939"/>
      <c r="J78" s="940"/>
    </row>
    <row r="79" spans="1:10" ht="165.75" customHeight="1" x14ac:dyDescent="0.2">
      <c r="A79" s="239"/>
      <c r="B79" s="235" t="s">
        <v>773</v>
      </c>
      <c r="C79" s="939" t="s">
        <v>896</v>
      </c>
      <c r="D79" s="939"/>
      <c r="E79" s="939"/>
      <c r="F79" s="939"/>
      <c r="G79" s="939"/>
      <c r="H79" s="939"/>
      <c r="I79" s="939"/>
      <c r="J79" s="940"/>
    </row>
    <row r="80" spans="1:10" ht="47.25" customHeight="1" x14ac:dyDescent="0.2">
      <c r="A80" s="239"/>
      <c r="B80" s="235" t="s">
        <v>774</v>
      </c>
      <c r="C80" s="939" t="s">
        <v>877</v>
      </c>
      <c r="D80" s="939"/>
      <c r="E80" s="939"/>
      <c r="F80" s="939"/>
      <c r="G80" s="939"/>
      <c r="H80" s="939"/>
      <c r="I80" s="939"/>
      <c r="J80" s="940"/>
    </row>
    <row r="81" spans="1:10" ht="32.25" customHeight="1" x14ac:dyDescent="0.2">
      <c r="A81" s="239"/>
      <c r="B81" s="235" t="s">
        <v>775</v>
      </c>
      <c r="C81" s="939" t="s">
        <v>878</v>
      </c>
      <c r="D81" s="939"/>
      <c r="E81" s="939"/>
      <c r="F81" s="939"/>
      <c r="G81" s="939"/>
      <c r="H81" s="939"/>
      <c r="I81" s="939"/>
      <c r="J81" s="940"/>
    </row>
    <row r="82" spans="1:10" ht="120" customHeight="1" x14ac:dyDescent="0.2">
      <c r="A82" s="239"/>
      <c r="B82" s="235" t="s">
        <v>776</v>
      </c>
      <c r="C82" s="939" t="s">
        <v>879</v>
      </c>
      <c r="D82" s="939"/>
      <c r="E82" s="939"/>
      <c r="F82" s="939"/>
      <c r="G82" s="939"/>
      <c r="H82" s="939"/>
      <c r="I82" s="939"/>
      <c r="J82" s="940"/>
    </row>
    <row r="83" spans="1:10" ht="196.5" customHeight="1" x14ac:dyDescent="0.2">
      <c r="A83" s="239"/>
      <c r="B83" s="235" t="s">
        <v>777</v>
      </c>
      <c r="C83" s="939" t="s">
        <v>803</v>
      </c>
      <c r="D83" s="939"/>
      <c r="E83" s="939"/>
      <c r="F83" s="939"/>
      <c r="G83" s="939"/>
      <c r="H83" s="939"/>
      <c r="I83" s="939"/>
      <c r="J83" s="940"/>
    </row>
    <row r="84" spans="1:10" x14ac:dyDescent="0.2">
      <c r="A84" s="239"/>
      <c r="B84" s="235"/>
      <c r="C84" s="235">
        <v>1</v>
      </c>
      <c r="D84" s="939" t="s">
        <v>880</v>
      </c>
      <c r="E84" s="939"/>
      <c r="F84" s="939"/>
      <c r="G84" s="939"/>
      <c r="H84" s="939"/>
      <c r="I84" s="939"/>
      <c r="J84" s="940"/>
    </row>
    <row r="85" spans="1:10" ht="106.5" customHeight="1" x14ac:dyDescent="0.2">
      <c r="A85" s="239"/>
      <c r="B85" s="235"/>
      <c r="C85" s="235">
        <v>2</v>
      </c>
      <c r="D85" s="939" t="s">
        <v>881</v>
      </c>
      <c r="E85" s="939"/>
      <c r="F85" s="939"/>
      <c r="G85" s="939"/>
      <c r="H85" s="939"/>
      <c r="I85" s="939"/>
      <c r="J85" s="940"/>
    </row>
    <row r="86" spans="1:10" ht="290.25" customHeight="1" x14ac:dyDescent="0.2">
      <c r="A86" s="239"/>
      <c r="B86" s="235" t="s">
        <v>778</v>
      </c>
      <c r="C86" s="939" t="s">
        <v>802</v>
      </c>
      <c r="D86" s="939"/>
      <c r="E86" s="939"/>
      <c r="F86" s="939"/>
      <c r="G86" s="939"/>
      <c r="H86" s="939"/>
      <c r="I86" s="939"/>
      <c r="J86" s="940"/>
    </row>
    <row r="87" spans="1:10" ht="137.25" customHeight="1" x14ac:dyDescent="0.2">
      <c r="A87" s="239"/>
      <c r="B87" s="235" t="s">
        <v>779</v>
      </c>
      <c r="C87" s="939" t="s">
        <v>882</v>
      </c>
      <c r="D87" s="939"/>
      <c r="E87" s="939"/>
      <c r="F87" s="939"/>
      <c r="G87" s="939"/>
      <c r="H87" s="939"/>
      <c r="I87" s="939"/>
      <c r="J87" s="940"/>
    </row>
    <row r="88" spans="1:10" ht="92.25" customHeight="1" x14ac:dyDescent="0.2">
      <c r="A88" s="239"/>
      <c r="B88" s="235" t="s">
        <v>780</v>
      </c>
      <c r="C88" s="939" t="s">
        <v>883</v>
      </c>
      <c r="D88" s="939"/>
      <c r="E88" s="939"/>
      <c r="F88" s="939"/>
      <c r="G88" s="939"/>
      <c r="H88" s="939"/>
      <c r="I88" s="939"/>
      <c r="J88" s="940"/>
    </row>
    <row r="89" spans="1:10" ht="211.5" customHeight="1" x14ac:dyDescent="0.2">
      <c r="A89" s="239"/>
      <c r="B89" s="235" t="s">
        <v>781</v>
      </c>
      <c r="C89" s="939" t="s">
        <v>884</v>
      </c>
      <c r="D89" s="939"/>
      <c r="E89" s="939"/>
      <c r="F89" s="939"/>
      <c r="G89" s="939"/>
      <c r="H89" s="939"/>
      <c r="I89" s="939"/>
      <c r="J89" s="940"/>
    </row>
    <row r="90" spans="1:10" ht="80.25" customHeight="1" x14ac:dyDescent="0.2">
      <c r="A90" s="239"/>
      <c r="B90" s="235" t="s">
        <v>782</v>
      </c>
      <c r="C90" s="939" t="s">
        <v>885</v>
      </c>
      <c r="D90" s="939"/>
      <c r="E90" s="939"/>
      <c r="F90" s="939"/>
      <c r="G90" s="939"/>
      <c r="H90" s="939"/>
      <c r="I90" s="939"/>
      <c r="J90" s="940"/>
    </row>
    <row r="91" spans="1:10" ht="31.5" customHeight="1" x14ac:dyDescent="0.2">
      <c r="A91" s="239"/>
      <c r="B91" s="235" t="s">
        <v>783</v>
      </c>
      <c r="C91" s="939" t="s">
        <v>886</v>
      </c>
      <c r="D91" s="939"/>
      <c r="E91" s="939"/>
      <c r="F91" s="939"/>
      <c r="G91" s="939"/>
      <c r="H91" s="939"/>
      <c r="I91" s="939"/>
      <c r="J91" s="940"/>
    </row>
    <row r="92" spans="1:10" ht="62.25" customHeight="1" thickBot="1" x14ac:dyDescent="0.25">
      <c r="A92" s="240"/>
      <c r="B92" s="238" t="s">
        <v>784</v>
      </c>
      <c r="C92" s="910" t="s">
        <v>887</v>
      </c>
      <c r="D92" s="910"/>
      <c r="E92" s="910"/>
      <c r="F92" s="910"/>
      <c r="G92" s="910"/>
      <c r="H92" s="910"/>
      <c r="I92" s="910"/>
      <c r="J92" s="980"/>
    </row>
    <row r="93" spans="1:10" ht="15" x14ac:dyDescent="0.25">
      <c r="A93" s="978" t="s">
        <v>801</v>
      </c>
      <c r="B93" s="978"/>
      <c r="C93" s="978"/>
      <c r="D93" s="978"/>
      <c r="E93" s="978"/>
      <c r="F93" s="978"/>
      <c r="G93" s="978"/>
      <c r="H93" s="978"/>
      <c r="I93" s="978"/>
      <c r="J93" s="978"/>
    </row>
    <row r="94" spans="1:10" ht="30.75" customHeight="1" x14ac:dyDescent="0.2">
      <c r="A94" s="239">
        <v>26</v>
      </c>
      <c r="B94" s="939" t="s">
        <v>888</v>
      </c>
      <c r="C94" s="939"/>
      <c r="D94" s="939"/>
      <c r="E94" s="939"/>
      <c r="F94" s="939"/>
      <c r="G94" s="939"/>
      <c r="H94" s="939"/>
      <c r="I94" s="939"/>
      <c r="J94" s="940"/>
    </row>
    <row r="95" spans="1:10" x14ac:dyDescent="0.2">
      <c r="A95" s="239"/>
      <c r="B95" s="235" t="s">
        <v>773</v>
      </c>
      <c r="C95" s="939" t="s">
        <v>889</v>
      </c>
      <c r="D95" s="939"/>
      <c r="E95" s="939"/>
      <c r="F95" s="939"/>
      <c r="G95" s="939"/>
      <c r="H95" s="939"/>
      <c r="I95" s="939"/>
      <c r="J95" s="940"/>
    </row>
    <row r="96" spans="1:10" x14ac:dyDescent="0.2">
      <c r="A96" s="239"/>
      <c r="B96" s="235" t="s">
        <v>774</v>
      </c>
      <c r="C96" s="939" t="s">
        <v>890</v>
      </c>
      <c r="D96" s="939"/>
      <c r="E96" s="939"/>
      <c r="F96" s="939"/>
      <c r="G96" s="939"/>
      <c r="H96" s="939"/>
      <c r="I96" s="939"/>
      <c r="J96" s="940"/>
    </row>
    <row r="97" spans="1:10" ht="31.5" customHeight="1" x14ac:dyDescent="0.2">
      <c r="A97" s="239"/>
      <c r="B97" s="235" t="s">
        <v>775</v>
      </c>
      <c r="C97" s="939" t="s">
        <v>891</v>
      </c>
      <c r="D97" s="939"/>
      <c r="E97" s="939"/>
      <c r="F97" s="939"/>
      <c r="G97" s="939"/>
      <c r="H97" s="939"/>
      <c r="I97" s="939"/>
      <c r="J97" s="940"/>
    </row>
    <row r="98" spans="1:10" ht="32.25" customHeight="1" x14ac:dyDescent="0.2">
      <c r="A98" s="239"/>
      <c r="B98" s="235" t="s">
        <v>776</v>
      </c>
      <c r="C98" s="939" t="s">
        <v>892</v>
      </c>
      <c r="D98" s="939"/>
      <c r="E98" s="939"/>
      <c r="F98" s="939"/>
      <c r="G98" s="939"/>
      <c r="H98" s="939"/>
      <c r="I98" s="939"/>
      <c r="J98" s="940"/>
    </row>
    <row r="99" spans="1:10" ht="46.5" customHeight="1" x14ac:dyDescent="0.2">
      <c r="A99" s="239">
        <v>27</v>
      </c>
      <c r="B99" s="939" t="s">
        <v>893</v>
      </c>
      <c r="C99" s="939"/>
      <c r="D99" s="939"/>
      <c r="E99" s="939"/>
      <c r="F99" s="939"/>
      <c r="G99" s="939"/>
      <c r="H99" s="939"/>
      <c r="I99" s="939"/>
      <c r="J99" s="940"/>
    </row>
    <row r="100" spans="1:10" ht="45" customHeight="1" x14ac:dyDescent="0.2">
      <c r="A100" s="239"/>
      <c r="B100" s="235" t="s">
        <v>773</v>
      </c>
      <c r="C100" s="939" t="s">
        <v>894</v>
      </c>
      <c r="D100" s="939"/>
      <c r="E100" s="939"/>
      <c r="F100" s="939"/>
      <c r="G100" s="939"/>
      <c r="H100" s="939"/>
      <c r="I100" s="939"/>
      <c r="J100" s="940"/>
    </row>
    <row r="101" spans="1:10" ht="30.75" customHeight="1" x14ac:dyDescent="0.2">
      <c r="A101" s="239"/>
      <c r="B101" s="235" t="s">
        <v>774</v>
      </c>
      <c r="C101" s="939" t="s">
        <v>800</v>
      </c>
      <c r="D101" s="939"/>
      <c r="E101" s="939"/>
      <c r="F101" s="939"/>
      <c r="G101" s="939"/>
      <c r="H101" s="939"/>
      <c r="I101" s="939"/>
      <c r="J101" s="940"/>
    </row>
    <row r="102" spans="1:10" x14ac:dyDescent="0.2">
      <c r="A102" s="239"/>
      <c r="B102" s="235" t="s">
        <v>775</v>
      </c>
      <c r="C102" s="939" t="s">
        <v>799</v>
      </c>
      <c r="D102" s="939"/>
      <c r="E102" s="939"/>
      <c r="F102" s="939"/>
      <c r="G102" s="939"/>
      <c r="H102" s="939"/>
      <c r="I102" s="939"/>
      <c r="J102" s="940"/>
    </row>
    <row r="103" spans="1:10" x14ac:dyDescent="0.2">
      <c r="A103" s="239"/>
      <c r="B103" s="235" t="s">
        <v>776</v>
      </c>
      <c r="C103" s="939" t="s">
        <v>798</v>
      </c>
      <c r="D103" s="939"/>
      <c r="E103" s="939"/>
      <c r="F103" s="939"/>
      <c r="G103" s="939"/>
      <c r="H103" s="939"/>
      <c r="I103" s="939"/>
      <c r="J103" s="940"/>
    </row>
    <row r="104" spans="1:10" x14ac:dyDescent="0.2">
      <c r="A104" s="239"/>
      <c r="B104" s="235" t="s">
        <v>777</v>
      </c>
      <c r="C104" s="939" t="s">
        <v>797</v>
      </c>
      <c r="D104" s="939"/>
      <c r="E104" s="939"/>
      <c r="F104" s="939"/>
      <c r="G104" s="939"/>
      <c r="H104" s="939"/>
      <c r="I104" s="939"/>
      <c r="J104" s="940"/>
    </row>
    <row r="105" spans="1:10" ht="15" thickBot="1" x14ac:dyDescent="0.25">
      <c r="A105" s="242"/>
      <c r="B105" s="243" t="s">
        <v>778</v>
      </c>
      <c r="C105" s="992" t="s">
        <v>796</v>
      </c>
      <c r="D105" s="992"/>
      <c r="E105" s="992"/>
      <c r="F105" s="992"/>
      <c r="G105" s="992"/>
      <c r="H105" s="992"/>
      <c r="I105" s="992"/>
      <c r="J105" s="993"/>
    </row>
    <row r="106" spans="1:10" ht="15" x14ac:dyDescent="0.25">
      <c r="A106" s="994" t="s">
        <v>785</v>
      </c>
      <c r="B106" s="995"/>
      <c r="C106" s="995"/>
      <c r="D106" s="995"/>
      <c r="E106" s="995"/>
      <c r="F106" s="995"/>
      <c r="G106" s="995"/>
      <c r="H106" s="995"/>
      <c r="I106" s="995"/>
      <c r="J106" s="996"/>
    </row>
    <row r="107" spans="1:10" ht="15" x14ac:dyDescent="0.25">
      <c r="A107" s="997" t="s">
        <v>790</v>
      </c>
      <c r="B107" s="998"/>
      <c r="C107" s="998"/>
      <c r="D107" s="339" t="s">
        <v>1</v>
      </c>
      <c r="E107" s="339" t="s">
        <v>126</v>
      </c>
      <c r="F107" s="339" t="s">
        <v>18</v>
      </c>
      <c r="G107" s="339" t="s">
        <v>20</v>
      </c>
      <c r="H107" s="339" t="s">
        <v>19</v>
      </c>
      <c r="I107" s="339" t="s">
        <v>23</v>
      </c>
      <c r="J107" s="340" t="s">
        <v>786</v>
      </c>
    </row>
    <row r="108" spans="1:10" x14ac:dyDescent="0.2">
      <c r="A108" s="938" t="s">
        <v>792</v>
      </c>
      <c r="B108" s="939"/>
      <c r="C108" s="939"/>
      <c r="D108" s="235" t="s">
        <v>160</v>
      </c>
      <c r="E108" s="236" t="s">
        <v>794</v>
      </c>
      <c r="F108" s="236" t="s">
        <v>794</v>
      </c>
      <c r="G108" s="235" t="s">
        <v>787</v>
      </c>
      <c r="H108" s="236" t="s">
        <v>794</v>
      </c>
      <c r="I108" s="236" t="s">
        <v>794</v>
      </c>
      <c r="J108" s="237" t="s">
        <v>794</v>
      </c>
    </row>
    <row r="109" spans="1:10" x14ac:dyDescent="0.2">
      <c r="A109" s="938" t="s">
        <v>791</v>
      </c>
      <c r="B109" s="939"/>
      <c r="C109" s="939"/>
      <c r="D109" s="235" t="s">
        <v>160</v>
      </c>
      <c r="E109" s="236" t="s">
        <v>794</v>
      </c>
      <c r="F109" s="236" t="s">
        <v>794</v>
      </c>
      <c r="G109" s="235" t="s">
        <v>787</v>
      </c>
      <c r="H109" s="236" t="s">
        <v>794</v>
      </c>
      <c r="I109" s="236" t="s">
        <v>794</v>
      </c>
      <c r="J109" s="237" t="s">
        <v>794</v>
      </c>
    </row>
    <row r="110" spans="1:10" x14ac:dyDescent="0.2">
      <c r="A110" s="938" t="s">
        <v>788</v>
      </c>
      <c r="B110" s="939"/>
      <c r="C110" s="939"/>
      <c r="D110" s="235" t="s">
        <v>95</v>
      </c>
      <c r="E110" s="236" t="s">
        <v>794</v>
      </c>
      <c r="F110" s="236" t="s">
        <v>794</v>
      </c>
      <c r="G110" s="235" t="s">
        <v>787</v>
      </c>
      <c r="H110" s="236" t="s">
        <v>794</v>
      </c>
      <c r="I110" s="236" t="s">
        <v>794</v>
      </c>
      <c r="J110" s="237" t="s">
        <v>794</v>
      </c>
    </row>
    <row r="111" spans="1:10" x14ac:dyDescent="0.2">
      <c r="A111" s="938" t="s">
        <v>789</v>
      </c>
      <c r="B111" s="939"/>
      <c r="C111" s="939"/>
      <c r="D111" s="235" t="s">
        <v>64</v>
      </c>
      <c r="E111" s="236" t="s">
        <v>794</v>
      </c>
      <c r="F111" s="236" t="s">
        <v>794</v>
      </c>
      <c r="G111" s="235" t="s">
        <v>787</v>
      </c>
      <c r="H111" s="236" t="s">
        <v>794</v>
      </c>
      <c r="I111" s="236" t="s">
        <v>794</v>
      </c>
      <c r="J111" s="237" t="s">
        <v>794</v>
      </c>
    </row>
    <row r="112" spans="1:10" x14ac:dyDescent="0.2">
      <c r="A112" s="938" t="s">
        <v>615</v>
      </c>
      <c r="B112" s="939"/>
      <c r="C112" s="939"/>
      <c r="D112" s="235" t="s">
        <v>160</v>
      </c>
      <c r="E112" s="236" t="s">
        <v>794</v>
      </c>
      <c r="F112" s="236" t="s">
        <v>794</v>
      </c>
      <c r="G112" s="235" t="s">
        <v>787</v>
      </c>
      <c r="H112" s="236" t="s">
        <v>794</v>
      </c>
      <c r="I112" s="236" t="s">
        <v>794</v>
      </c>
      <c r="J112" s="237" t="s">
        <v>794</v>
      </c>
    </row>
    <row r="113" spans="1:10" ht="15" x14ac:dyDescent="0.25">
      <c r="A113" s="978" t="s">
        <v>795</v>
      </c>
      <c r="B113" s="978"/>
      <c r="C113" s="978"/>
      <c r="D113" s="978"/>
      <c r="E113" s="978"/>
      <c r="F113" s="978"/>
      <c r="G113" s="978"/>
      <c r="H113" s="978"/>
      <c r="I113" s="978"/>
      <c r="J113" s="978"/>
    </row>
    <row r="114" spans="1:10" x14ac:dyDescent="0.2">
      <c r="A114" s="986" t="s">
        <v>895</v>
      </c>
      <c r="B114" s="987"/>
      <c r="C114" s="987"/>
      <c r="D114" s="987"/>
      <c r="E114" s="987"/>
      <c r="F114" s="987"/>
      <c r="G114" s="987"/>
      <c r="H114" s="987"/>
      <c r="I114" s="987"/>
      <c r="J114" s="988"/>
    </row>
    <row r="115" spans="1:10" ht="15" thickBot="1" x14ac:dyDescent="0.25">
      <c r="A115" s="989" t="s">
        <v>793</v>
      </c>
      <c r="B115" s="990"/>
      <c r="C115" s="990"/>
      <c r="D115" s="990"/>
      <c r="E115" s="990"/>
      <c r="F115" s="990"/>
      <c r="G115" s="990"/>
      <c r="H115" s="990"/>
      <c r="I115" s="990"/>
      <c r="J115" s="991"/>
    </row>
    <row r="116" spans="1:10" ht="15" x14ac:dyDescent="0.2">
      <c r="A116" s="979" t="s">
        <v>768</v>
      </c>
      <c r="B116" s="979"/>
      <c r="C116" s="979"/>
      <c r="D116" s="979"/>
      <c r="E116" s="979"/>
      <c r="F116" s="979"/>
      <c r="G116" s="979"/>
      <c r="H116" s="979"/>
      <c r="I116" s="979"/>
      <c r="J116" s="979"/>
    </row>
  </sheetData>
  <sheetProtection algorithmName="SHA-512" hashValue="33abaBOAUK+tswVa1p9S5FwYVH7QiEqD2Cp3YnQQpGaB57iNRNUYeHARWl3h88jCcGr0tCDLzmAdezJ0inwdcg==" saltValue="lB6Mfr9M9yyINCSFOc8XZQ==" spinCount="100000" sheet="1" objects="1" scenarios="1"/>
  <mergeCells count="116">
    <mergeCell ref="A1:J1"/>
    <mergeCell ref="A2:J2"/>
    <mergeCell ref="A3:J3"/>
    <mergeCell ref="A4:J4"/>
    <mergeCell ref="A108:C108"/>
    <mergeCell ref="A109:C109"/>
    <mergeCell ref="C95:J95"/>
    <mergeCell ref="C96:J96"/>
    <mergeCell ref="C97:J97"/>
    <mergeCell ref="C98:J98"/>
    <mergeCell ref="D85:J85"/>
    <mergeCell ref="B99:J99"/>
    <mergeCell ref="A93:J93"/>
    <mergeCell ref="B78:J78"/>
    <mergeCell ref="B73:J73"/>
    <mergeCell ref="C74:J74"/>
    <mergeCell ref="C75:J75"/>
    <mergeCell ref="C79:J79"/>
    <mergeCell ref="C80:J80"/>
    <mergeCell ref="C81:J81"/>
    <mergeCell ref="C82:J82"/>
    <mergeCell ref="C83:J83"/>
    <mergeCell ref="D84:J84"/>
    <mergeCell ref="B94:J94"/>
    <mergeCell ref="C90:J90"/>
    <mergeCell ref="C91:J91"/>
    <mergeCell ref="C92:J92"/>
    <mergeCell ref="C37:J37"/>
    <mergeCell ref="A35:J35"/>
    <mergeCell ref="A114:J114"/>
    <mergeCell ref="A115:J115"/>
    <mergeCell ref="C100:J100"/>
    <mergeCell ref="C101:J101"/>
    <mergeCell ref="C102:J102"/>
    <mergeCell ref="C103:J103"/>
    <mergeCell ref="C104:J104"/>
    <mergeCell ref="C105:J105"/>
    <mergeCell ref="A110:C110"/>
    <mergeCell ref="A111:C111"/>
    <mergeCell ref="A112:C112"/>
    <mergeCell ref="A106:J106"/>
    <mergeCell ref="A107:C107"/>
    <mergeCell ref="A113:J113"/>
    <mergeCell ref="C89:J89"/>
    <mergeCell ref="B36:J36"/>
    <mergeCell ref="C14:J14"/>
    <mergeCell ref="B15:J15"/>
    <mergeCell ref="C86:J86"/>
    <mergeCell ref="C87:J87"/>
    <mergeCell ref="C88:J88"/>
    <mergeCell ref="B30:J30"/>
    <mergeCell ref="C24:J24"/>
    <mergeCell ref="A32:J32"/>
    <mergeCell ref="B33:J33"/>
    <mergeCell ref="B34:J34"/>
    <mergeCell ref="B17:J17"/>
    <mergeCell ref="C18:J18"/>
    <mergeCell ref="C19:J19"/>
    <mergeCell ref="C20:J20"/>
    <mergeCell ref="B21:J21"/>
    <mergeCell ref="C22:J22"/>
    <mergeCell ref="A27:J27"/>
    <mergeCell ref="C25:J25"/>
    <mergeCell ref="B26:J26"/>
    <mergeCell ref="B28:J28"/>
    <mergeCell ref="B29:J29"/>
    <mergeCell ref="C23:J23"/>
    <mergeCell ref="A16:J16"/>
    <mergeCell ref="B5:J5"/>
    <mergeCell ref="B7:J7"/>
    <mergeCell ref="C8:J8"/>
    <mergeCell ref="C9:J9"/>
    <mergeCell ref="C10:J10"/>
    <mergeCell ref="B11:J11"/>
    <mergeCell ref="B67:J67"/>
    <mergeCell ref="C57:J57"/>
    <mergeCell ref="C58:J58"/>
    <mergeCell ref="C59:J59"/>
    <mergeCell ref="C60:J60"/>
    <mergeCell ref="D50:J50"/>
    <mergeCell ref="A55:J55"/>
    <mergeCell ref="B56:J56"/>
    <mergeCell ref="D45:J45"/>
    <mergeCell ref="D46:J46"/>
    <mergeCell ref="D47:J47"/>
    <mergeCell ref="D48:J48"/>
    <mergeCell ref="D49:J49"/>
    <mergeCell ref="C38:J38"/>
    <mergeCell ref="C39:J39"/>
    <mergeCell ref="C40:J40"/>
    <mergeCell ref="A41:J41"/>
    <mergeCell ref="B31:J31"/>
    <mergeCell ref="A6:J6"/>
    <mergeCell ref="A116:J116"/>
    <mergeCell ref="B69:J69"/>
    <mergeCell ref="A68:J68"/>
    <mergeCell ref="C70:J70"/>
    <mergeCell ref="C71:J71"/>
    <mergeCell ref="C72:J72"/>
    <mergeCell ref="A77:J77"/>
    <mergeCell ref="B76:J76"/>
    <mergeCell ref="C61:J61"/>
    <mergeCell ref="C62:J62"/>
    <mergeCell ref="C63:J63"/>
    <mergeCell ref="B64:J64"/>
    <mergeCell ref="B65:J65"/>
    <mergeCell ref="B66:J66"/>
    <mergeCell ref="B42:J42"/>
    <mergeCell ref="B43:J43"/>
    <mergeCell ref="C44:J44"/>
    <mergeCell ref="C52:J52"/>
    <mergeCell ref="C53:J53"/>
    <mergeCell ref="C54:J54"/>
    <mergeCell ref="C51:J51"/>
    <mergeCell ref="C12:J12"/>
    <mergeCell ref="C13:J13"/>
  </mergeCells>
  <pageMargins left="0.25" right="0.25" top="0.75" bottom="0.75" header="0.3" footer="0.3"/>
  <pageSetup scale="79" fitToHeight="0" orientation="portrait" r:id="rId1"/>
  <headerFooter>
    <oddHeader>&amp;CCompressor Station RAP Application</oddHeader>
    <oddFooter>&amp;LVersion 2.0&amp;CSheet: &amp;A&amp;RPage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1F8DB-418C-449E-8760-5DE2D2320FC9}">
  <sheetPr codeName="Sheet27">
    <tabColor theme="8" tint="0.59999389629810485"/>
    <pageSetUpPr fitToPage="1"/>
  </sheetPr>
  <dimension ref="A1:Q78"/>
  <sheetViews>
    <sheetView showGridLines="0" zoomScaleNormal="100" zoomScalePageLayoutView="85" workbookViewId="0">
      <selection sqref="A1:G1"/>
    </sheetView>
  </sheetViews>
  <sheetFormatPr defaultColWidth="0" defaultRowHeight="12.75" zeroHeight="1" x14ac:dyDescent="0.2"/>
  <cols>
    <col min="1" max="1" width="20" style="138" customWidth="1"/>
    <col min="2" max="2" width="17.25" style="138" customWidth="1"/>
    <col min="3" max="3" width="16.625" style="138" customWidth="1"/>
    <col min="4" max="4" width="17.5" style="138" customWidth="1"/>
    <col min="5" max="5" width="15.75" style="138" customWidth="1"/>
    <col min="6" max="6" width="13.5" style="138" customWidth="1"/>
    <col min="7" max="7" width="14.875" style="138" customWidth="1"/>
    <col min="8" max="17" width="0" style="134" hidden="1" customWidth="1"/>
    <col min="18" max="16384" width="9" style="134" hidden="1"/>
  </cols>
  <sheetData>
    <row r="1" spans="1:8" ht="6.75" customHeight="1" thickBot="1" x14ac:dyDescent="0.25">
      <c r="A1" s="1063" t="s">
        <v>631</v>
      </c>
      <c r="B1" s="1063"/>
      <c r="C1" s="1063"/>
      <c r="D1" s="1063"/>
      <c r="E1" s="1063"/>
      <c r="F1" s="1063"/>
      <c r="G1" s="1063"/>
    </row>
    <row r="2" spans="1:8" ht="21.75" customHeight="1" thickBot="1" x14ac:dyDescent="0.25">
      <c r="A2" s="1064" t="s">
        <v>632</v>
      </c>
      <c r="B2" s="1065"/>
      <c r="C2" s="1065"/>
      <c r="D2" s="1065"/>
      <c r="E2" s="1065"/>
      <c r="F2" s="1065"/>
      <c r="G2" s="1066"/>
    </row>
    <row r="3" spans="1:8" ht="144.75" customHeight="1" x14ac:dyDescent="0.2">
      <c r="A3" s="1015" t="s">
        <v>1011</v>
      </c>
      <c r="B3" s="632"/>
      <c r="C3" s="632"/>
      <c r="D3" s="632"/>
      <c r="E3" s="632"/>
      <c r="F3" s="632"/>
      <c r="G3" s="1031"/>
    </row>
    <row r="4" spans="1:8" ht="22.5" customHeight="1" thickBot="1" x14ac:dyDescent="0.25">
      <c r="A4" s="445" t="s">
        <v>633</v>
      </c>
      <c r="B4" s="446"/>
      <c r="C4" s="446"/>
      <c r="D4" s="446"/>
      <c r="E4" s="446"/>
      <c r="F4" s="446"/>
      <c r="G4" s="447"/>
    </row>
    <row r="5" spans="1:8" ht="51" customHeight="1" thickBot="1" x14ac:dyDescent="0.25">
      <c r="A5" s="1067" t="s">
        <v>897</v>
      </c>
      <c r="B5" s="1068"/>
      <c r="C5" s="1068"/>
      <c r="D5" s="1068"/>
      <c r="E5" s="1068"/>
      <c r="F5" s="1068"/>
      <c r="G5" s="1069"/>
    </row>
    <row r="6" spans="1:8" s="136" customFormat="1" ht="9.75" customHeight="1" thickBot="1" x14ac:dyDescent="0.25">
      <c r="A6" s="1008" t="s">
        <v>636</v>
      </c>
      <c r="B6" s="1008"/>
      <c r="C6" s="1008"/>
      <c r="D6" s="1008"/>
      <c r="E6" s="1008"/>
      <c r="F6" s="1008"/>
      <c r="G6" s="1008"/>
      <c r="H6" s="135"/>
    </row>
    <row r="7" spans="1:8" ht="15" customHeight="1" thickBot="1" x14ac:dyDescent="0.25">
      <c r="A7" s="674" t="s">
        <v>634</v>
      </c>
      <c r="B7" s="675"/>
      <c r="C7" s="675"/>
      <c r="D7" s="675"/>
      <c r="E7" s="675"/>
      <c r="F7" s="675"/>
      <c r="G7" s="676"/>
    </row>
    <row r="8" spans="1:8" ht="15" customHeight="1" x14ac:dyDescent="0.2">
      <c r="A8" s="1054" t="s">
        <v>635</v>
      </c>
      <c r="B8" s="1055"/>
      <c r="C8" s="1055"/>
      <c r="D8" s="1055"/>
      <c r="E8" s="1058" t="s">
        <v>523</v>
      </c>
      <c r="F8" s="1058"/>
      <c r="G8" s="1059"/>
    </row>
    <row r="9" spans="1:8" ht="15" customHeight="1" x14ac:dyDescent="0.2">
      <c r="A9" s="1056" t="s">
        <v>762</v>
      </c>
      <c r="B9" s="1057"/>
      <c r="C9" s="1057"/>
      <c r="D9" s="1057"/>
      <c r="E9" s="1060" t="s">
        <v>523</v>
      </c>
      <c r="F9" s="1060"/>
      <c r="G9" s="1061"/>
    </row>
    <row r="10" spans="1:8" ht="15" customHeight="1" thickBot="1" x14ac:dyDescent="0.25">
      <c r="A10" s="1005" t="s">
        <v>763</v>
      </c>
      <c r="B10" s="1006"/>
      <c r="C10" s="1006"/>
      <c r="D10" s="1006"/>
      <c r="E10" s="1006" t="s">
        <v>767</v>
      </c>
      <c r="F10" s="1006"/>
      <c r="G10" s="1062"/>
    </row>
    <row r="11" spans="1:8" ht="15" customHeight="1" thickBot="1" x14ac:dyDescent="0.25">
      <c r="A11" s="1053" t="s">
        <v>636</v>
      </c>
      <c r="B11" s="1053"/>
      <c r="C11" s="1053"/>
      <c r="D11" s="1053"/>
      <c r="E11" s="1053"/>
      <c r="F11" s="1053"/>
      <c r="G11" s="1053"/>
    </row>
    <row r="12" spans="1:8" ht="15" customHeight="1" thickBot="1" x14ac:dyDescent="0.25">
      <c r="A12" s="491" t="s">
        <v>637</v>
      </c>
      <c r="B12" s="492"/>
      <c r="C12" s="492"/>
      <c r="D12" s="492"/>
      <c r="E12" s="492"/>
      <c r="F12" s="492"/>
      <c r="G12" s="493"/>
    </row>
    <row r="13" spans="1:8" ht="15" customHeight="1" x14ac:dyDescent="0.2">
      <c r="A13" s="517" t="s">
        <v>638</v>
      </c>
      <c r="B13" s="1048"/>
      <c r="C13" s="1048"/>
      <c r="D13" s="1048"/>
      <c r="E13" s="1048"/>
      <c r="F13" s="1048"/>
      <c r="G13" s="1049"/>
    </row>
    <row r="14" spans="1:8" ht="45" customHeight="1" x14ac:dyDescent="0.2">
      <c r="A14" s="1050" t="s">
        <v>639</v>
      </c>
      <c r="B14" s="1051"/>
      <c r="C14" s="1051"/>
      <c r="D14" s="1051"/>
      <c r="E14" s="1051"/>
      <c r="F14" s="1051"/>
      <c r="G14" s="1052"/>
    </row>
    <row r="15" spans="1:8" ht="15" customHeight="1" x14ac:dyDescent="0.2">
      <c r="A15" s="1035" t="s">
        <v>706</v>
      </c>
      <c r="B15" s="1043"/>
      <c r="C15" s="638"/>
      <c r="D15" s="1041"/>
      <c r="E15" s="1041"/>
      <c r="F15" s="1041"/>
      <c r="G15" s="639"/>
    </row>
    <row r="16" spans="1:8" ht="15" customHeight="1" x14ac:dyDescent="0.2">
      <c r="A16" s="1044" t="s">
        <v>640</v>
      </c>
      <c r="B16" s="1037"/>
      <c r="C16" s="638"/>
      <c r="D16" s="1041"/>
      <c r="E16" s="1041"/>
      <c r="F16" s="1041"/>
      <c r="G16" s="639"/>
    </row>
    <row r="17" spans="1:7" ht="15" customHeight="1" x14ac:dyDescent="0.2">
      <c r="A17" s="1042" t="s">
        <v>641</v>
      </c>
      <c r="B17" s="1043"/>
      <c r="C17" s="638"/>
      <c r="D17" s="1041"/>
      <c r="E17" s="1041"/>
      <c r="F17" s="1041"/>
      <c r="G17" s="639"/>
    </row>
    <row r="18" spans="1:7" ht="15" customHeight="1" x14ac:dyDescent="0.2">
      <c r="A18" s="1036" t="s">
        <v>642</v>
      </c>
      <c r="B18" s="1037"/>
      <c r="C18" s="1045"/>
      <c r="D18" s="1046"/>
      <c r="E18" s="1046"/>
      <c r="F18" s="1046"/>
      <c r="G18" s="1047"/>
    </row>
    <row r="19" spans="1:7" ht="15" customHeight="1" x14ac:dyDescent="0.2">
      <c r="A19" s="1036" t="s">
        <v>643</v>
      </c>
      <c r="B19" s="1037"/>
      <c r="C19" s="638"/>
      <c r="D19" s="1041"/>
      <c r="E19" s="1041"/>
      <c r="F19" s="1041"/>
      <c r="G19" s="639"/>
    </row>
    <row r="20" spans="1:7" ht="15" customHeight="1" x14ac:dyDescent="0.2">
      <c r="A20" s="1036" t="s">
        <v>644</v>
      </c>
      <c r="B20" s="1037"/>
      <c r="C20" s="638"/>
      <c r="D20" s="1041"/>
      <c r="E20" s="1041"/>
      <c r="F20" s="1041"/>
      <c r="G20" s="639"/>
    </row>
    <row r="21" spans="1:7" ht="15" customHeight="1" x14ac:dyDescent="0.2">
      <c r="A21" s="1036" t="s">
        <v>645</v>
      </c>
      <c r="B21" s="1037"/>
      <c r="C21" s="638"/>
      <c r="D21" s="1041"/>
      <c r="E21" s="1041"/>
      <c r="F21" s="1041"/>
      <c r="G21" s="639"/>
    </row>
    <row r="22" spans="1:7" ht="15" customHeight="1" x14ac:dyDescent="0.2">
      <c r="A22" s="1036" t="s">
        <v>646</v>
      </c>
      <c r="B22" s="1037"/>
      <c r="C22" s="638"/>
      <c r="D22" s="1041"/>
      <c r="E22" s="1041"/>
      <c r="F22" s="1041"/>
      <c r="G22" s="639"/>
    </row>
    <row r="23" spans="1:7" ht="15" customHeight="1" x14ac:dyDescent="0.2">
      <c r="A23" s="1042" t="s">
        <v>647</v>
      </c>
      <c r="B23" s="1043"/>
      <c r="C23" s="638"/>
      <c r="D23" s="1041"/>
      <c r="E23" s="1041"/>
      <c r="F23" s="1041"/>
      <c r="G23" s="639"/>
    </row>
    <row r="24" spans="1:7" ht="15" customHeight="1" x14ac:dyDescent="0.2">
      <c r="A24" s="1042" t="s">
        <v>648</v>
      </c>
      <c r="B24" s="1043"/>
      <c r="C24" s="638"/>
      <c r="D24" s="1041"/>
      <c r="E24" s="1041"/>
      <c r="F24" s="1041"/>
      <c r="G24" s="639"/>
    </row>
    <row r="25" spans="1:7" ht="15" customHeight="1" x14ac:dyDescent="0.2">
      <c r="A25" s="1036" t="s">
        <v>649</v>
      </c>
      <c r="B25" s="1037"/>
      <c r="C25" s="1038"/>
      <c r="D25" s="1039"/>
      <c r="E25" s="1039"/>
      <c r="F25" s="1039"/>
      <c r="G25" s="1040"/>
    </row>
    <row r="26" spans="1:7" ht="15" customHeight="1" x14ac:dyDescent="0.2">
      <c r="A26" s="1036" t="s">
        <v>650</v>
      </c>
      <c r="B26" s="1037"/>
      <c r="C26" s="1038"/>
      <c r="D26" s="1039"/>
      <c r="E26" s="1039"/>
      <c r="F26" s="1039"/>
      <c r="G26" s="1040"/>
    </row>
    <row r="27" spans="1:7" ht="15" customHeight="1" x14ac:dyDescent="0.2">
      <c r="A27" s="1036" t="s">
        <v>651</v>
      </c>
      <c r="B27" s="1037"/>
      <c r="C27" s="638"/>
      <c r="D27" s="1041"/>
      <c r="E27" s="1041"/>
      <c r="F27" s="1041"/>
      <c r="G27" s="639"/>
    </row>
    <row r="28" spans="1:7" ht="30" customHeight="1" x14ac:dyDescent="0.2">
      <c r="A28" s="1032" t="s">
        <v>652</v>
      </c>
      <c r="B28" s="1033"/>
      <c r="C28" s="1033"/>
      <c r="D28" s="1033"/>
      <c r="E28" s="1033"/>
      <c r="F28" s="1033"/>
      <c r="G28" s="1034"/>
    </row>
    <row r="29" spans="1:7" ht="15" customHeight="1" x14ac:dyDescent="0.2">
      <c r="A29" s="1035" t="s">
        <v>706</v>
      </c>
      <c r="B29" s="650"/>
      <c r="C29" s="579"/>
      <c r="D29" s="580"/>
      <c r="E29" s="580"/>
      <c r="F29" s="580"/>
      <c r="G29" s="581"/>
    </row>
    <row r="30" spans="1:7" ht="15" customHeight="1" x14ac:dyDescent="0.2">
      <c r="A30" s="651" t="s">
        <v>640</v>
      </c>
      <c r="B30" s="652"/>
      <c r="C30" s="579"/>
      <c r="D30" s="580"/>
      <c r="E30" s="580"/>
      <c r="F30" s="580"/>
      <c r="G30" s="581"/>
    </row>
    <row r="31" spans="1:7" ht="15" customHeight="1" x14ac:dyDescent="0.2">
      <c r="A31" s="649" t="s">
        <v>641</v>
      </c>
      <c r="B31" s="650"/>
      <c r="C31" s="579"/>
      <c r="D31" s="580"/>
      <c r="E31" s="580"/>
      <c r="F31" s="580"/>
      <c r="G31" s="581"/>
    </row>
    <row r="32" spans="1:7" ht="15" customHeight="1" x14ac:dyDescent="0.2">
      <c r="A32" s="651" t="s">
        <v>642</v>
      </c>
      <c r="B32" s="652"/>
      <c r="C32" s="656"/>
      <c r="D32" s="657"/>
      <c r="E32" s="657"/>
      <c r="F32" s="657"/>
      <c r="G32" s="658"/>
    </row>
    <row r="33" spans="1:7" ht="15" customHeight="1" x14ac:dyDescent="0.2">
      <c r="A33" s="651" t="s">
        <v>643</v>
      </c>
      <c r="B33" s="652"/>
      <c r="C33" s="579"/>
      <c r="D33" s="580"/>
      <c r="E33" s="580"/>
      <c r="F33" s="580"/>
      <c r="G33" s="581"/>
    </row>
    <row r="34" spans="1:7" ht="15" customHeight="1" x14ac:dyDescent="0.2">
      <c r="A34" s="651" t="s">
        <v>644</v>
      </c>
      <c r="B34" s="652"/>
      <c r="C34" s="579"/>
      <c r="D34" s="580"/>
      <c r="E34" s="580"/>
      <c r="F34" s="580"/>
      <c r="G34" s="581"/>
    </row>
    <row r="35" spans="1:7" ht="15" customHeight="1" x14ac:dyDescent="0.2">
      <c r="A35" s="651" t="s">
        <v>645</v>
      </c>
      <c r="B35" s="652"/>
      <c r="C35" s="579"/>
      <c r="D35" s="580"/>
      <c r="E35" s="580"/>
      <c r="F35" s="580"/>
      <c r="G35" s="581"/>
    </row>
    <row r="36" spans="1:7" ht="15" customHeight="1" x14ac:dyDescent="0.2">
      <c r="A36" s="651" t="s">
        <v>646</v>
      </c>
      <c r="B36" s="652"/>
      <c r="C36" s="579"/>
      <c r="D36" s="580"/>
      <c r="E36" s="580"/>
      <c r="F36" s="580"/>
      <c r="G36" s="581"/>
    </row>
    <row r="37" spans="1:7" ht="15" customHeight="1" x14ac:dyDescent="0.2">
      <c r="A37" s="649" t="s">
        <v>647</v>
      </c>
      <c r="B37" s="650"/>
      <c r="C37" s="579"/>
      <c r="D37" s="580"/>
      <c r="E37" s="580"/>
      <c r="F37" s="580"/>
      <c r="G37" s="581"/>
    </row>
    <row r="38" spans="1:7" ht="15" customHeight="1" x14ac:dyDescent="0.2">
      <c r="A38" s="649" t="s">
        <v>648</v>
      </c>
      <c r="B38" s="650"/>
      <c r="C38" s="579"/>
      <c r="D38" s="580"/>
      <c r="E38" s="580"/>
      <c r="F38" s="580"/>
      <c r="G38" s="581"/>
    </row>
    <row r="39" spans="1:7" ht="15" customHeight="1" x14ac:dyDescent="0.2">
      <c r="A39" s="651" t="s">
        <v>649</v>
      </c>
      <c r="B39" s="652"/>
      <c r="C39" s="653"/>
      <c r="D39" s="654"/>
      <c r="E39" s="654"/>
      <c r="F39" s="654"/>
      <c r="G39" s="655"/>
    </row>
    <row r="40" spans="1:7" ht="15" customHeight="1" x14ac:dyDescent="0.2">
      <c r="A40" s="651" t="s">
        <v>650</v>
      </c>
      <c r="B40" s="652"/>
      <c r="C40" s="653"/>
      <c r="D40" s="654"/>
      <c r="E40" s="654"/>
      <c r="F40" s="654"/>
      <c r="G40" s="655"/>
    </row>
    <row r="41" spans="1:7" ht="15" customHeight="1" thickBot="1" x14ac:dyDescent="0.25">
      <c r="A41" s="644" t="s">
        <v>651</v>
      </c>
      <c r="B41" s="645"/>
      <c r="C41" s="586"/>
      <c r="D41" s="587"/>
      <c r="E41" s="587"/>
      <c r="F41" s="587"/>
      <c r="G41" s="588"/>
    </row>
    <row r="42" spans="1:7" ht="203.25" customHeight="1" x14ac:dyDescent="0.2">
      <c r="A42" s="631" t="s">
        <v>653</v>
      </c>
      <c r="B42" s="632"/>
      <c r="C42" s="632"/>
      <c r="D42" s="632"/>
      <c r="E42" s="632"/>
      <c r="F42" s="632"/>
      <c r="G42" s="1031"/>
    </row>
    <row r="43" spans="1:7" ht="15" customHeight="1" x14ac:dyDescent="0.2">
      <c r="A43" s="659" t="s">
        <v>654</v>
      </c>
      <c r="B43" s="660"/>
      <c r="C43" s="579"/>
      <c r="D43" s="580"/>
      <c r="E43" s="580"/>
      <c r="F43" s="580"/>
      <c r="G43" s="581"/>
    </row>
    <row r="44" spans="1:7" ht="15" customHeight="1" x14ac:dyDescent="0.2">
      <c r="A44" s="659" t="s">
        <v>655</v>
      </c>
      <c r="B44" s="660"/>
      <c r="C44" s="579"/>
      <c r="D44" s="580"/>
      <c r="E44" s="580"/>
      <c r="F44" s="580"/>
      <c r="G44" s="581"/>
    </row>
    <row r="45" spans="1:7" ht="15" customHeight="1" x14ac:dyDescent="0.2">
      <c r="A45" s="659" t="s">
        <v>645</v>
      </c>
      <c r="B45" s="660"/>
      <c r="C45" s="579"/>
      <c r="D45" s="580"/>
      <c r="E45" s="580"/>
      <c r="F45" s="580"/>
      <c r="G45" s="581"/>
    </row>
    <row r="46" spans="1:7" ht="15" customHeight="1" x14ac:dyDescent="0.2">
      <c r="A46" s="651" t="s">
        <v>646</v>
      </c>
      <c r="B46" s="652"/>
      <c r="C46" s="579"/>
      <c r="D46" s="580"/>
      <c r="E46" s="580"/>
      <c r="F46" s="580"/>
      <c r="G46" s="581"/>
    </row>
    <row r="47" spans="1:7" ht="15" customHeight="1" x14ac:dyDescent="0.2">
      <c r="A47" s="651" t="s">
        <v>648</v>
      </c>
      <c r="B47" s="652"/>
      <c r="C47" s="579"/>
      <c r="D47" s="580"/>
      <c r="E47" s="580"/>
      <c r="F47" s="580"/>
      <c r="G47" s="581"/>
    </row>
    <row r="48" spans="1:7" ht="15" customHeight="1" x14ac:dyDescent="0.2">
      <c r="A48" s="659" t="s">
        <v>656</v>
      </c>
      <c r="B48" s="660"/>
      <c r="C48" s="1030"/>
      <c r="D48" s="662"/>
      <c r="E48" s="662"/>
      <c r="F48" s="662"/>
      <c r="G48" s="581"/>
    </row>
    <row r="49" spans="1:17" ht="30" customHeight="1" thickBot="1" x14ac:dyDescent="0.25">
      <c r="A49" s="649" t="s">
        <v>657</v>
      </c>
      <c r="B49" s="686"/>
      <c r="C49" s="686"/>
      <c r="D49" s="686"/>
      <c r="E49" s="583"/>
      <c r="F49" s="584"/>
      <c r="G49" s="585"/>
    </row>
    <row r="50" spans="1:17" ht="88.5" customHeight="1" x14ac:dyDescent="0.2">
      <c r="A50" s="478" t="s">
        <v>658</v>
      </c>
      <c r="B50" s="479"/>
      <c r="C50" s="479"/>
      <c r="D50" s="479"/>
      <c r="E50" s="479"/>
      <c r="F50" s="479"/>
      <c r="G50" s="480"/>
    </row>
    <row r="51" spans="1:17" ht="18" customHeight="1" x14ac:dyDescent="0.2">
      <c r="A51" s="649" t="s">
        <v>659</v>
      </c>
      <c r="B51" s="686"/>
      <c r="C51" s="686"/>
      <c r="D51" s="650"/>
      <c r="E51" s="583"/>
      <c r="F51" s="584"/>
      <c r="G51" s="585"/>
    </row>
    <row r="52" spans="1:17" ht="35.25" customHeight="1" x14ac:dyDescent="0.2">
      <c r="A52" s="649" t="s">
        <v>660</v>
      </c>
      <c r="B52" s="686"/>
      <c r="C52" s="686"/>
      <c r="D52" s="650"/>
      <c r="E52" s="583"/>
      <c r="F52" s="584"/>
      <c r="G52" s="585"/>
    </row>
    <row r="53" spans="1:17" ht="30" customHeight="1" x14ac:dyDescent="0.2">
      <c r="A53" s="494" t="s">
        <v>661</v>
      </c>
      <c r="B53" s="495"/>
      <c r="C53" s="495"/>
      <c r="D53" s="495"/>
      <c r="E53" s="579"/>
      <c r="F53" s="580"/>
      <c r="G53" s="581"/>
    </row>
    <row r="54" spans="1:17" ht="15" customHeight="1" x14ac:dyDescent="0.2">
      <c r="A54" s="1025"/>
      <c r="B54" s="556"/>
      <c r="C54" s="556"/>
      <c r="D54" s="1026"/>
      <c r="E54" s="579"/>
      <c r="F54" s="580"/>
      <c r="G54" s="581"/>
    </row>
    <row r="55" spans="1:17" ht="15" customHeight="1" x14ac:dyDescent="0.2">
      <c r="A55" s="1025"/>
      <c r="B55" s="556"/>
      <c r="C55" s="556"/>
      <c r="D55" s="1026"/>
      <c r="E55" s="579"/>
      <c r="F55" s="580"/>
      <c r="G55" s="581"/>
    </row>
    <row r="56" spans="1:17" ht="15" customHeight="1" thickBot="1" x14ac:dyDescent="0.25">
      <c r="A56" s="1027"/>
      <c r="B56" s="1028"/>
      <c r="C56" s="1028"/>
      <c r="D56" s="1029"/>
      <c r="E56" s="586"/>
      <c r="F56" s="587"/>
      <c r="G56" s="588"/>
    </row>
    <row r="57" spans="1:17" ht="15" customHeight="1" thickBot="1" x14ac:dyDescent="0.25">
      <c r="A57" s="1008" t="s">
        <v>636</v>
      </c>
      <c r="B57" s="1008"/>
      <c r="C57" s="1008"/>
      <c r="D57" s="1008"/>
      <c r="E57" s="1008"/>
      <c r="F57" s="1008"/>
      <c r="G57" s="1008"/>
      <c r="J57" s="137"/>
    </row>
    <row r="58" spans="1:17" ht="15" customHeight="1" thickBot="1" x14ac:dyDescent="0.25">
      <c r="A58" s="1009" t="s">
        <v>662</v>
      </c>
      <c r="B58" s="1010"/>
      <c r="C58" s="1010"/>
      <c r="D58" s="1010"/>
      <c r="E58" s="1010"/>
      <c r="F58" s="1010"/>
      <c r="G58" s="1011"/>
      <c r="L58" s="138"/>
      <c r="M58" s="138"/>
      <c r="N58" s="138"/>
      <c r="O58" s="138"/>
      <c r="P58" s="138"/>
      <c r="Q58" s="138"/>
    </row>
    <row r="59" spans="1:17" ht="48" customHeight="1" x14ac:dyDescent="0.2">
      <c r="A59" s="1012" t="s">
        <v>663</v>
      </c>
      <c r="B59" s="1013"/>
      <c r="C59" s="1013"/>
      <c r="D59" s="1013"/>
      <c r="E59" s="1013"/>
      <c r="F59" s="1013"/>
      <c r="G59" s="1014"/>
    </row>
    <row r="60" spans="1:17" ht="30" customHeight="1" x14ac:dyDescent="0.2">
      <c r="A60" s="682" t="s">
        <v>664</v>
      </c>
      <c r="B60" s="683"/>
      <c r="C60" s="683"/>
      <c r="D60" s="683"/>
      <c r="E60" s="683"/>
      <c r="F60" s="683"/>
      <c r="G60" s="149"/>
    </row>
    <row r="61" spans="1:17" ht="15" customHeight="1" x14ac:dyDescent="0.2">
      <c r="A61" s="682" t="s">
        <v>665</v>
      </c>
      <c r="B61" s="683"/>
      <c r="C61" s="683"/>
      <c r="D61" s="683"/>
      <c r="E61" s="683"/>
      <c r="F61" s="683"/>
      <c r="G61" s="149"/>
    </row>
    <row r="62" spans="1:17" ht="15" customHeight="1" x14ac:dyDescent="0.2">
      <c r="A62" s="1004" t="s">
        <v>666</v>
      </c>
      <c r="B62" s="486"/>
      <c r="C62" s="486"/>
      <c r="D62" s="486"/>
      <c r="E62" s="486"/>
      <c r="F62" s="486"/>
      <c r="G62" s="149"/>
    </row>
    <row r="63" spans="1:17" ht="15" customHeight="1" x14ac:dyDescent="0.2">
      <c r="A63" s="1004" t="s">
        <v>667</v>
      </c>
      <c r="B63" s="486"/>
      <c r="C63" s="486"/>
      <c r="D63" s="486"/>
      <c r="E63" s="486"/>
      <c r="F63" s="486"/>
      <c r="G63" s="149"/>
    </row>
    <row r="64" spans="1:17" ht="15" customHeight="1" thickBot="1" x14ac:dyDescent="0.25">
      <c r="A64" s="1005" t="s">
        <v>668</v>
      </c>
      <c r="B64" s="1006"/>
      <c r="C64" s="1006"/>
      <c r="D64" s="1006"/>
      <c r="E64" s="1006"/>
      <c r="F64" s="1006"/>
      <c r="G64" s="355" t="str">
        <f>IF(G60="","",IF((AND(G60="yes",G61="no",G62="no",G63="no")),"Yes","No"))</f>
        <v/>
      </c>
    </row>
    <row r="65" spans="1:7" ht="15" customHeight="1" thickBot="1" x14ac:dyDescent="0.25">
      <c r="A65" s="1008" t="s">
        <v>636</v>
      </c>
      <c r="B65" s="1008"/>
      <c r="C65" s="1008"/>
      <c r="D65" s="1008"/>
      <c r="E65" s="1008"/>
      <c r="F65" s="1008"/>
      <c r="G65" s="1008"/>
    </row>
    <row r="66" spans="1:7" ht="15" customHeight="1" thickBot="1" x14ac:dyDescent="0.25">
      <c r="A66" s="1009" t="s">
        <v>1155</v>
      </c>
      <c r="B66" s="1010"/>
      <c r="C66" s="1010"/>
      <c r="D66" s="1010"/>
      <c r="E66" s="1010"/>
      <c r="F66" s="1010"/>
      <c r="G66" s="1011"/>
    </row>
    <row r="67" spans="1:7" ht="30" customHeight="1" x14ac:dyDescent="0.2">
      <c r="A67" s="1015" t="s">
        <v>1147</v>
      </c>
      <c r="B67" s="1016"/>
      <c r="C67" s="1016"/>
      <c r="D67" s="1016"/>
      <c r="E67" s="1016"/>
      <c r="F67" s="1016"/>
      <c r="G67" s="1017"/>
    </row>
    <row r="68" spans="1:7" ht="17.100000000000001" customHeight="1" thickBot="1" x14ac:dyDescent="0.25">
      <c r="A68" s="1022" t="s">
        <v>1148</v>
      </c>
      <c r="B68" s="1023"/>
      <c r="C68" s="1023"/>
      <c r="D68" s="1023"/>
      <c r="E68" s="1023"/>
      <c r="F68" s="1023"/>
      <c r="G68" s="1024"/>
    </row>
    <row r="69" spans="1:7" ht="15" customHeight="1" x14ac:dyDescent="0.2">
      <c r="A69" s="1018" t="s">
        <v>1149</v>
      </c>
      <c r="B69" s="1019"/>
      <c r="C69" s="1019"/>
      <c r="D69" s="1019"/>
      <c r="E69" s="1019"/>
      <c r="F69" s="1019"/>
      <c r="G69" s="145"/>
    </row>
    <row r="70" spans="1:7" ht="15" customHeight="1" thickBot="1" x14ac:dyDescent="0.25">
      <c r="A70" s="1020" t="s">
        <v>1150</v>
      </c>
      <c r="B70" s="1021"/>
      <c r="C70" s="1021"/>
      <c r="D70" s="1021"/>
      <c r="E70" s="1021"/>
      <c r="F70" s="1021"/>
      <c r="G70" s="150"/>
    </row>
    <row r="71" spans="1:7" x14ac:dyDescent="0.2">
      <c r="A71" s="1007" t="s">
        <v>768</v>
      </c>
      <c r="B71" s="1007"/>
      <c r="C71" s="1007"/>
      <c r="D71" s="1007"/>
      <c r="E71" s="1007"/>
      <c r="F71" s="1007"/>
      <c r="G71" s="1007"/>
    </row>
    <row r="72" spans="1:7" hidden="1" x14ac:dyDescent="0.2">
      <c r="G72" s="134"/>
    </row>
    <row r="73" spans="1:7" ht="13.5" hidden="1" customHeight="1" x14ac:dyDescent="0.2">
      <c r="G73" s="134"/>
    </row>
    <row r="74" spans="1:7" hidden="1" x14ac:dyDescent="0.2">
      <c r="G74" s="134"/>
    </row>
    <row r="75" spans="1:7" hidden="1" x14ac:dyDescent="0.2">
      <c r="G75" s="134"/>
    </row>
    <row r="76" spans="1:7" hidden="1" x14ac:dyDescent="0.2">
      <c r="G76" s="134"/>
    </row>
    <row r="77" spans="1:7" hidden="1" x14ac:dyDescent="0.2">
      <c r="G77" s="134"/>
    </row>
    <row r="78" spans="1:7" hidden="1" x14ac:dyDescent="0.2">
      <c r="G78" s="134"/>
    </row>
  </sheetData>
  <sheetProtection algorithmName="SHA-512" hashValue="AQhr8K4sVsBdWiCCod//INJhHoBrCmlT6dIY9lhROLHECeFgcVR5jFAy0WXWOc4Ky4ywmy+MmMRa9RAgL3r5rg==" saltValue="mfNcQ9pVEd+4+JhWTh+frA==" spinCount="100000" sheet="1" objects="1" scenarios="1"/>
  <mergeCells count="113">
    <mergeCell ref="A11:G11"/>
    <mergeCell ref="A7:G7"/>
    <mergeCell ref="A8:D8"/>
    <mergeCell ref="A9:D9"/>
    <mergeCell ref="A10:D10"/>
    <mergeCell ref="E8:G8"/>
    <mergeCell ref="E9:G9"/>
    <mergeCell ref="E10:G10"/>
    <mergeCell ref="A1:G1"/>
    <mergeCell ref="A2:G2"/>
    <mergeCell ref="A3:G3"/>
    <mergeCell ref="A4:G4"/>
    <mergeCell ref="A5:G5"/>
    <mergeCell ref="A6:G6"/>
    <mergeCell ref="A16:B16"/>
    <mergeCell ref="C16:G16"/>
    <mergeCell ref="A17:B17"/>
    <mergeCell ref="C17:G17"/>
    <mergeCell ref="A18:B18"/>
    <mergeCell ref="C18:G18"/>
    <mergeCell ref="A12:G12"/>
    <mergeCell ref="A13:G13"/>
    <mergeCell ref="A14:G14"/>
    <mergeCell ref="A15:B15"/>
    <mergeCell ref="C15:G15"/>
    <mergeCell ref="A22:B22"/>
    <mergeCell ref="C22:G22"/>
    <mergeCell ref="A23:B23"/>
    <mergeCell ref="C23:G23"/>
    <mergeCell ref="A24:B24"/>
    <mergeCell ref="C24:G24"/>
    <mergeCell ref="A19:B19"/>
    <mergeCell ref="C19:G19"/>
    <mergeCell ref="A20:B20"/>
    <mergeCell ref="C20:G20"/>
    <mergeCell ref="A21:B21"/>
    <mergeCell ref="C21:G21"/>
    <mergeCell ref="A28:G28"/>
    <mergeCell ref="A29:B29"/>
    <mergeCell ref="C29:G29"/>
    <mergeCell ref="A30:B30"/>
    <mergeCell ref="C30:G30"/>
    <mergeCell ref="A31:B31"/>
    <mergeCell ref="C31:G31"/>
    <mergeCell ref="A25:B25"/>
    <mergeCell ref="C25:G25"/>
    <mergeCell ref="A26:B26"/>
    <mergeCell ref="C26:G26"/>
    <mergeCell ref="A27:B27"/>
    <mergeCell ref="C27:G27"/>
    <mergeCell ref="A35:B35"/>
    <mergeCell ref="C35:G35"/>
    <mergeCell ref="A36:B36"/>
    <mergeCell ref="C36:G36"/>
    <mergeCell ref="A37:B37"/>
    <mergeCell ref="C37:G37"/>
    <mergeCell ref="A32:B32"/>
    <mergeCell ref="C32:G32"/>
    <mergeCell ref="A33:B33"/>
    <mergeCell ref="C33:G33"/>
    <mergeCell ref="A34:B34"/>
    <mergeCell ref="C34:G34"/>
    <mergeCell ref="A41:B41"/>
    <mergeCell ref="C41:G41"/>
    <mergeCell ref="A42:G42"/>
    <mergeCell ref="A43:B43"/>
    <mergeCell ref="C43:G43"/>
    <mergeCell ref="A44:B44"/>
    <mergeCell ref="C44:G44"/>
    <mergeCell ref="A38:B38"/>
    <mergeCell ref="C38:G38"/>
    <mergeCell ref="A39:B39"/>
    <mergeCell ref="C39:G39"/>
    <mergeCell ref="A40:B40"/>
    <mergeCell ref="C40:G40"/>
    <mergeCell ref="A48:B48"/>
    <mergeCell ref="C48:G48"/>
    <mergeCell ref="A49:D49"/>
    <mergeCell ref="E49:G49"/>
    <mergeCell ref="A45:B45"/>
    <mergeCell ref="C45:G45"/>
    <mergeCell ref="A46:B46"/>
    <mergeCell ref="C46:G46"/>
    <mergeCell ref="A47:B47"/>
    <mergeCell ref="C47:G47"/>
    <mergeCell ref="A54:D54"/>
    <mergeCell ref="E54:G54"/>
    <mergeCell ref="A55:D55"/>
    <mergeCell ref="E55:G55"/>
    <mergeCell ref="A56:D56"/>
    <mergeCell ref="E56:G56"/>
    <mergeCell ref="A50:G50"/>
    <mergeCell ref="A51:D51"/>
    <mergeCell ref="E51:G51"/>
    <mergeCell ref="A52:D52"/>
    <mergeCell ref="E52:G52"/>
    <mergeCell ref="A53:D53"/>
    <mergeCell ref="E53:G53"/>
    <mergeCell ref="A63:F63"/>
    <mergeCell ref="A64:F64"/>
    <mergeCell ref="A71:G71"/>
    <mergeCell ref="A57:G57"/>
    <mergeCell ref="A58:G58"/>
    <mergeCell ref="A59:G59"/>
    <mergeCell ref="A60:F60"/>
    <mergeCell ref="A61:F61"/>
    <mergeCell ref="A62:F62"/>
    <mergeCell ref="A65:G65"/>
    <mergeCell ref="A66:G66"/>
    <mergeCell ref="A67:G67"/>
    <mergeCell ref="A69:F69"/>
    <mergeCell ref="A70:F70"/>
    <mergeCell ref="A68:G68"/>
  </mergeCells>
  <conditionalFormatting sqref="A53:G56">
    <cfRule type="expression" dxfId="47" priority="4">
      <formula>AND($E$51="no",$E$52="no")</formula>
    </cfRule>
  </conditionalFormatting>
  <conditionalFormatting sqref="A70:G70">
    <cfRule type="expression" dxfId="46" priority="1">
      <formula>AND($E$51="NO",$E$52="NO")</formula>
    </cfRule>
  </conditionalFormatting>
  <dataValidations count="42">
    <dataValidation type="list" allowBlank="1" showErrorMessage="1" promptTitle="If public notice is needed:" prompt="Enter or select the county of the public place." sqref="C48:G48" xr:uid="{B7EC57D2-73AF-4409-B57A-714794878A27}">
      <formula1>Counties</formula1>
    </dataValidation>
    <dataValidation allowBlank="1" showErrorMessage="1" prompt="Enter the title of the Responsible Person." sqref="A18 A32" xr:uid="{94BE9A3B-1A6E-41A0-BED5-19662A1391A1}"/>
    <dataValidation allowBlank="1" showErrorMessage="1" prompt="Enter the email address of the Responsible Person." sqref="A27 A41" xr:uid="{99843B06-3DE5-4481-97EF-BB2619D74D11}"/>
    <dataValidation allowBlank="1" showErrorMessage="1" prompt="Enter the mailing address of the Responsible Person." sqref="A20:A21 A34:A35" xr:uid="{D2EA66DB-A7C0-4284-99C1-8C4DD23910E1}"/>
    <dataValidation allowBlank="1" showErrorMessage="1" prompt="Enter the fax number of the Responsible Person." sqref="A26 A40" xr:uid="{F772883F-A209-4E20-8EE9-525B8A4E007B}"/>
    <dataValidation type="list" allowBlank="1" showErrorMessage="1" promptTitle="If public notice is needed:" prompt="Does the company (including parent and subsidiary companies) have fewer than 100 employees or less than $6 million in annual gross receipts? Enter or select &quot;Yes&quot; or &quot;No&quot;." sqref="G60:G63" xr:uid="{7C49164B-2BC6-46CA-B0C0-ED4398107C6D}">
      <formula1>"Yes,No"</formula1>
    </dataValidation>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13 A59 A3:A4 A42 A50 A8 A67" xr:uid="{DCF5D02F-1216-440A-B6F5-1851C98BB217}">
      <formula1>1</formula1>
    </dataValidation>
    <dataValidation allowBlank="1" showErrorMessage="1" prompt="Enter the company name of the Responsible Person." sqref="A19 A33" xr:uid="{91C15D08-8FC1-47F9-8479-65BE2E1D63AB}"/>
    <dataValidation allowBlank="1" showErrorMessage="1" promptTitle="Bilingual Program" prompt="List any languages required by the bilingual program, if applicable. Use separate lines for more than one additional language." sqref="E53:G56" xr:uid="{ED0CADB7-D26C-46A8-8D08-CB9C801666A3}"/>
    <dataValidation type="list" allowBlank="1" showErrorMessage="1" promptTitle="Bilingual Program" prompt="Are the children enrolled at the elementary/middle school closest to the facility eligible to be enrolled in a bilingual program provided by the district? Enter or select &quot;Yes&quot; or &quot;No&quot;." sqref="E52:G52" xr:uid="{AFE71A41-C740-42B5-B5B0-6FCCD1ACBD89}">
      <formula1>"Yes,No"</formula1>
    </dataValidation>
    <dataValidation allowBlank="1" showErrorMessage="1" promptTitle="If public notice is needed" prompt="Enter the name of the Public Place." sqref="C43:G43" xr:uid="{7F4FAC43-6252-42B7-994B-5B0595DD1663}"/>
    <dataValidation allowBlank="1" showErrorMessage="1" promptTitle="If public notice is needed" prompt="Enter the ZIP code of the Public Place." sqref="C47:G47" xr:uid="{53F018AF-157E-4DB6-AB82-179CC59D7387}"/>
    <dataValidation allowBlank="1" showErrorMessage="1" promptTitle="If public notice is needed" prompt="Enter the city of the Public Place." sqref="C46:G46" xr:uid="{A736EFFF-7B07-47CA-888E-4374C73079B8}"/>
    <dataValidation allowBlank="1" showErrorMessage="1" promptTitle="If public notice is needed" prompt="Enter the physical address of the Public Place." sqref="C44:G45" xr:uid="{CAC6F6BF-6E81-46EA-A9D8-FC56DD7F7374}"/>
    <dataValidation allowBlank="1" showErrorMessage="1" promptTitle="Technical Contact for Publishing" prompt="Enter the prefix of the Technical Contact for Publishing, such as Mr., Ms., Dr., etc." sqref="C29:G29" xr:uid="{1D2B258E-5C63-4890-A144-386E60A4920E}"/>
    <dataValidation allowBlank="1" showErrorMessage="1" promptTitle="Technical Contact for Publishing" prompt="Enter the email address of the Technical Contact for Publishing." sqref="C41:G41" xr:uid="{C0DFED88-3A9B-427B-A02B-3B61D310FAC8}"/>
    <dataValidation allowBlank="1" showErrorMessage="1" promptTitle="Technical Contact for Publishing" prompt="Enter the fax number of the Technical Contact for Publishing." sqref="C40:G40" xr:uid="{0EBC4224-E857-49AC-A671-0DA38BF333A1}"/>
    <dataValidation allowBlank="1" showErrorMessage="1" promptTitle="Technical Contact for Publishing" prompt="Enter the telephone number of the Technical Contact for Publishing." sqref="C39:G39" xr:uid="{8F70111B-299F-48DD-BFA8-D0D79CA92CF2}"/>
    <dataValidation allowBlank="1" showErrorMessage="1" promptTitle="Technical Contact for Publishing" prompt="Enter the ZIP code of the Technical Contact for Publishing." sqref="C38:G38" xr:uid="{834946CD-CE68-4949-8D40-0D56DA3D24EF}"/>
    <dataValidation allowBlank="1" showErrorMessage="1" promptTitle="Technical Contact for Publishing" prompt="Enter the state of the Technical Contact for Publishing." sqref="C37:G37" xr:uid="{F948604A-55BD-4073-87F3-56030452D1AD}"/>
    <dataValidation allowBlank="1" showErrorMessage="1" promptTitle="Technical Contact for Publishing" prompt="Enter the city of the Technical Contact for Publishing." sqref="C36:G36" xr:uid="{F58823D5-A7D9-4064-BA4C-917A8E36A51D}"/>
    <dataValidation allowBlank="1" showErrorMessage="1" promptTitle="Technical Contact for Publishing" prompt="Enter the mailing address of the Technical Contact for Publishing." sqref="C34:G35" xr:uid="{77737114-D236-42D7-BF8E-FAA4DBCEA5E7}"/>
    <dataValidation allowBlank="1" showErrorMessage="1" promptTitle="Technical Contact for Publishing" prompt="Enter the company name of the Technical Contact for Publishing." sqref="C33:G33" xr:uid="{B601553D-DA9E-471D-8793-D03BCEC176EE}"/>
    <dataValidation allowBlank="1" showErrorMessage="1" promptTitle="Technical Contact for Publishing" prompt="Enter the title of the Technical Contact for Publishing." sqref="C32:G32" xr:uid="{B6D345B5-4B61-4FEC-A336-E44627C41C95}"/>
    <dataValidation allowBlank="1" showErrorMessage="1" promptTitle="Technical Contact for Publishing" prompt="Enter the last name of the Technical Contact for Publishing." sqref="C31:G31" xr:uid="{5976C149-BE87-479A-9CF8-5812083BC554}"/>
    <dataValidation allowBlank="1" showErrorMessage="1" promptTitle="Technical Contact for Publishing" prompt="Enter the first name of the Technical Contact for Publishing." sqref="C30:G30" xr:uid="{F37D42F1-E670-49A1-8638-8A26C38C783A}"/>
    <dataValidation allowBlank="1" showErrorMessage="1" promptTitle="Person Responsible - Publishing" prompt="Enter the email address of the person responsible for publishing." sqref="C27:G27" xr:uid="{27B372D9-D469-49F6-9AFC-94E06198D0C2}"/>
    <dataValidation allowBlank="1" showErrorMessage="1" promptTitle="Person Responsible - Publishing" prompt="Enter the fax number of the Person Responsible for Publishing." sqref="C26:G26" xr:uid="{CCE60D25-C68F-4FA0-A4BE-63FD8CF3006F}"/>
    <dataValidation allowBlank="1" showErrorMessage="1" promptTitle="Person Responsible - Publishing" prompt="Enter the telephone number of the Person Responsible for Publishing." sqref="C25:G25" xr:uid="{0E3067D7-887C-489E-8A9D-29F32F45564A}"/>
    <dataValidation allowBlank="1" showErrorMessage="1" promptTitle="Person Responsible - Publishing" prompt="Enter the ZIP code of the Person Responsible for Publishing." sqref="C24:G24" xr:uid="{AAB7A820-D671-4FDD-9607-76D8B3A91FC6}"/>
    <dataValidation allowBlank="1" showErrorMessage="1" promptTitle="Person Responsible - Publishing" prompt="Enter the state of the Person Responsible for Publishing." sqref="C23:G23" xr:uid="{36C454B0-FE04-4C97-ABDE-063DDC58E3D4}"/>
    <dataValidation allowBlank="1" showErrorMessage="1" promptTitle="Person Responsible - Publishing" prompt="Enter the city of the Person Responsible for Publishing." sqref="C22:G22" xr:uid="{9C170180-F8E7-4DA6-BD46-532CC97337A6}"/>
    <dataValidation allowBlank="1" showErrorMessage="1" promptTitle="Person Responsible - Publishing" prompt="Enter the mailing address of the Person Responsible for Publishing." sqref="C20:G21" xr:uid="{2BD00EF1-2BEF-4CC3-A1F5-B8450BEEE57F}"/>
    <dataValidation allowBlank="1" showErrorMessage="1" promptTitle="Person Responsible - Publishing" prompt="Enter the company name of the Person Responsible for Publishing." sqref="C19:G19" xr:uid="{9608E814-5B44-4D21-9CA3-2507003BBA49}"/>
    <dataValidation allowBlank="1" showErrorMessage="1" promptTitle="Person Responsible - Publishing" prompt="Enter the title of the Person Responsible for Publishing." sqref="C18:G18" xr:uid="{661587AE-C6BA-4C04-A3F1-F341755C880A}"/>
    <dataValidation allowBlank="1" showErrorMessage="1" promptTitle="Person Responsible - Publishing" prompt="Enter the last name of the Person Responsible for Publishing." sqref="C17:G17" xr:uid="{73514D0A-5016-48BA-858B-E39C33496F26}"/>
    <dataValidation allowBlank="1" showErrorMessage="1" promptTitle="Person Responsible - Publishing" prompt="Enter the first name of the Person Responsible for Publishing." sqref="C16:G16" xr:uid="{385822B3-ACA1-4C55-BD98-D2E52B29830F}"/>
    <dataValidation allowBlank="1" showErrorMessage="1" promptTitle="Person Responsible - Publishing" prompt="Enter the prefix of the Person Responsible for Publishing, such as Mr., Ms., Dr., etc." sqref="C15:G15" xr:uid="{44E1D535-B2DE-42C8-911B-81A4C3B5CDA6}"/>
    <dataValidation type="list" errorStyle="information" allowBlank="1" showErrorMessage="1" errorTitle="Public Place Warning" error="The public place availability must be pre-arranged and indicated as such on this form. Please enter or select &quot;Yes&quot; to confirm the public place is available." promptTitle="If public notice is needed:" prompt="Has the public place granted authorization to place the application for public viewing and copying? Enter or select &quot;Yes&quot; when verified." sqref="E49:G49" xr:uid="{E298A5FC-096B-4B1B-AFE4-E9E62DFF124A}">
      <formula1>"Yes,N/A"</formula1>
    </dataValidation>
    <dataValidation type="list" allowBlank="1" showErrorMessage="1" promptTitle="Bilingual Program" prompt="Is a bilingual program required by the Texas Education Code in the School District? Enter or select &quot;Yes&quot; or &quot;No&quot;." sqref="E51:G51" xr:uid="{77BB2951-8278-45EE-BB61-7666F804655E}">
      <formula1>"Yes,No"</formula1>
    </dataValidation>
    <dataValidation type="list" allowBlank="1" showErrorMessage="1" prompt="Is a Plain Language Summary as required by 30 TAC § 39.405(k) provided with the application? Select &quot;Yes&quot;." sqref="G69" xr:uid="{4A42A98F-7D2E-4C02-8888-8A816ED5CC3C}">
      <formula1>"Yes"</formula1>
    </dataValidation>
    <dataValidation type="list" allowBlank="1" showErrorMessage="1" prompt="Is a Plain Language Summary in an alternative language as required by 30 TAC § 39.426(c) provided with the application? Select &quot;Yes&quot;." sqref="G70" xr:uid="{C2913580-54CD-43DE-82B5-0FA0388CC8ED}">
      <formula1>"Yes"</formula1>
    </dataValidation>
  </dataValidations>
  <hyperlinks>
    <hyperlink ref="A4" r:id="rId1" xr:uid="{02D5547C-92C8-49C7-AB79-2B5B5D52E7ED}"/>
    <hyperlink ref="A4:G4" r:id="rId2" tooltip="Click to link to TCEQ information on bilingual requirements." display="www.tceq.texas.gov/permitting/air/bilingual/how1_2_pn.html" xr:uid="{221545A5-AD37-414D-8E97-8EB1C3C2C247}"/>
    <hyperlink ref="A68" r:id="rId3" xr:uid="{D05FFAC3-BE0D-4E87-AE08-87D02154FA47}"/>
  </hyperlinks>
  <pageMargins left="0.25" right="0.25" top="0.25" bottom="0.25" header="0.3" footer="0.3"/>
  <pageSetup scale="61" orientation="portrait" r:id="rId4"/>
  <headerFooter>
    <oddHeader>&amp;CCompressor Station RAP Application</oddHeader>
    <oddFooter>&amp;LVersion 2.0&amp;CSheet: &amp;A&amp;RPage &amp;P</oddFooter>
  </headerFooter>
  <rowBreaks count="1" manualBreakCount="1">
    <brk id="41" max="6"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tabColor theme="8" tint="0.59999389629810485"/>
    <pageSetUpPr fitToPage="1"/>
  </sheetPr>
  <dimension ref="A1:U23"/>
  <sheetViews>
    <sheetView showGridLines="0" zoomScaleNormal="100" workbookViewId="0">
      <selection sqref="A1:S1"/>
    </sheetView>
  </sheetViews>
  <sheetFormatPr defaultColWidth="0" defaultRowHeight="14.25" zeroHeight="1" x14ac:dyDescent="0.2"/>
  <cols>
    <col min="1" max="1" width="9" style="13" customWidth="1"/>
    <col min="2" max="2" width="20.75" style="13" customWidth="1"/>
    <col min="3" max="19" width="9.25" style="13" customWidth="1"/>
    <col min="20" max="20" width="9" style="13" hidden="1" customWidth="1"/>
    <col min="21" max="21" width="9.5" style="13" hidden="1" customWidth="1"/>
    <col min="22" max="16384" width="9" style="13" hidden="1"/>
  </cols>
  <sheetData>
    <row r="1" spans="1:21" ht="3.75" customHeight="1" thickBot="1" x14ac:dyDescent="0.25">
      <c r="A1" s="1071" t="s">
        <v>631</v>
      </c>
      <c r="B1" s="1071"/>
      <c r="C1" s="1071"/>
      <c r="D1" s="1071"/>
      <c r="E1" s="1071"/>
      <c r="F1" s="1071"/>
      <c r="G1" s="1071"/>
      <c r="H1" s="1071"/>
      <c r="I1" s="1071"/>
      <c r="J1" s="1071"/>
      <c r="K1" s="1071"/>
      <c r="L1" s="1071"/>
      <c r="M1" s="1071"/>
      <c r="N1" s="1071"/>
      <c r="O1" s="1071"/>
      <c r="P1" s="1071"/>
      <c r="Q1" s="1071"/>
      <c r="R1" s="1071"/>
      <c r="S1" s="1071"/>
    </row>
    <row r="2" spans="1:21" ht="18.75" thickBot="1" x14ac:dyDescent="0.3">
      <c r="A2" s="1079" t="s">
        <v>0</v>
      </c>
      <c r="B2" s="1080"/>
      <c r="C2" s="1080"/>
      <c r="D2" s="1080"/>
      <c r="E2" s="1080"/>
      <c r="F2" s="1080"/>
      <c r="G2" s="1080"/>
      <c r="H2" s="1080"/>
      <c r="I2" s="1080"/>
      <c r="J2" s="1080"/>
      <c r="K2" s="1080"/>
      <c r="L2" s="1080"/>
      <c r="M2" s="1080"/>
      <c r="N2" s="1080"/>
      <c r="O2" s="1080"/>
      <c r="P2" s="1080"/>
      <c r="Q2" s="1080"/>
      <c r="R2" s="1080"/>
      <c r="S2" s="1081"/>
    </row>
    <row r="3" spans="1:21" ht="15.75" customHeight="1" thickBot="1" x14ac:dyDescent="0.25">
      <c r="A3" s="1082" t="s">
        <v>766</v>
      </c>
      <c r="B3" s="1083"/>
      <c r="C3" s="1083"/>
      <c r="D3" s="1083"/>
      <c r="E3" s="1083"/>
      <c r="F3" s="1083"/>
      <c r="G3" s="1083"/>
      <c r="H3" s="1083"/>
      <c r="I3" s="1083"/>
      <c r="J3" s="1083"/>
      <c r="K3" s="1083"/>
      <c r="L3" s="1083"/>
      <c r="M3" s="1083"/>
      <c r="N3" s="1083"/>
      <c r="O3" s="1083"/>
      <c r="P3" s="1083"/>
      <c r="Q3" s="1083"/>
      <c r="R3" s="1083"/>
      <c r="S3" s="1084"/>
    </row>
    <row r="4" spans="1:21" ht="31.5" x14ac:dyDescent="0.25">
      <c r="A4" s="351" t="s">
        <v>1</v>
      </c>
      <c r="B4" s="341" t="s">
        <v>2</v>
      </c>
      <c r="C4" s="342" t="s">
        <v>1098</v>
      </c>
      <c r="D4" s="342" t="s">
        <v>1097</v>
      </c>
      <c r="E4" s="342" t="s">
        <v>1096</v>
      </c>
      <c r="F4" s="342" t="s">
        <v>1095</v>
      </c>
      <c r="G4" s="342" t="s">
        <v>1094</v>
      </c>
      <c r="H4" s="342" t="s">
        <v>1093</v>
      </c>
      <c r="I4" s="342" t="s">
        <v>1092</v>
      </c>
      <c r="J4" s="342" t="s">
        <v>1091</v>
      </c>
      <c r="K4" s="342" t="s">
        <v>1090</v>
      </c>
      <c r="L4" s="342" t="s">
        <v>1089</v>
      </c>
      <c r="M4" s="342" t="s">
        <v>3</v>
      </c>
      <c r="N4" s="342" t="s">
        <v>1099</v>
      </c>
      <c r="O4" s="342" t="s">
        <v>1100</v>
      </c>
      <c r="P4" s="342" t="s">
        <v>1101</v>
      </c>
      <c r="Q4" s="342" t="s">
        <v>1102</v>
      </c>
      <c r="R4" s="343" t="s">
        <v>1103</v>
      </c>
      <c r="S4" s="344" t="s">
        <v>1104</v>
      </c>
    </row>
    <row r="5" spans="1:21" x14ac:dyDescent="0.2">
      <c r="A5" s="345" t="str">
        <f>IF(Engine1!B14&gt;0,Engine1!B7,"")</f>
        <v/>
      </c>
      <c r="B5" s="1" t="str">
        <f>Engine1!A2</f>
        <v>Compressor Engine 1</v>
      </c>
      <c r="C5" s="101">
        <f>Engine1!D29</f>
        <v>0</v>
      </c>
      <c r="D5" s="101">
        <f>Engine1!E29</f>
        <v>0</v>
      </c>
      <c r="E5" s="101">
        <f>Engine1!D30</f>
        <v>0</v>
      </c>
      <c r="F5" s="101">
        <f>Engine1!E30</f>
        <v>0</v>
      </c>
      <c r="G5" s="101">
        <f>Engine1!D31</f>
        <v>0</v>
      </c>
      <c r="H5" s="101">
        <f>Engine1!E31</f>
        <v>0</v>
      </c>
      <c r="I5" s="101">
        <f>Engine1!D32</f>
        <v>0</v>
      </c>
      <c r="J5" s="101">
        <f>Engine1!E32</f>
        <v>0</v>
      </c>
      <c r="K5" s="101">
        <f>Engine1!D33</f>
        <v>0</v>
      </c>
      <c r="L5" s="101">
        <f>Engine1!E33</f>
        <v>0</v>
      </c>
      <c r="M5" s="101">
        <f>Engine1!D34</f>
        <v>0</v>
      </c>
      <c r="N5" s="101">
        <f>Engine1!E34</f>
        <v>0</v>
      </c>
      <c r="O5" s="101">
        <f>Engine1!D35</f>
        <v>0</v>
      </c>
      <c r="P5" s="102">
        <f>Engine1!E35</f>
        <v>0</v>
      </c>
      <c r="Q5" s="101">
        <f>Engine1!D36</f>
        <v>0</v>
      </c>
      <c r="R5" s="102">
        <f>Engine1!E36</f>
        <v>0</v>
      </c>
      <c r="S5" s="108" t="s">
        <v>582</v>
      </c>
    </row>
    <row r="6" spans="1:21" x14ac:dyDescent="0.2">
      <c r="A6" s="345" t="str">
        <f>IF(Engine2!B14&gt;0,Engine2!B7,"")</f>
        <v/>
      </c>
      <c r="B6" s="1" t="str">
        <f>Engine2!A2</f>
        <v>Compressor Engine 2</v>
      </c>
      <c r="C6" s="101">
        <f>Engine2!D29</f>
        <v>0</v>
      </c>
      <c r="D6" s="101">
        <f>Engine2!E29</f>
        <v>0</v>
      </c>
      <c r="E6" s="101">
        <f>Engine2!D30</f>
        <v>0</v>
      </c>
      <c r="F6" s="101">
        <f>Engine2!E30</f>
        <v>0</v>
      </c>
      <c r="G6" s="101">
        <f>Engine2!D31</f>
        <v>0</v>
      </c>
      <c r="H6" s="101">
        <f>Engine2!E31</f>
        <v>0</v>
      </c>
      <c r="I6" s="101">
        <f>Engine2!D32</f>
        <v>0</v>
      </c>
      <c r="J6" s="101">
        <f>Engine2!E32</f>
        <v>0</v>
      </c>
      <c r="K6" s="101">
        <f>Engine2!D33</f>
        <v>0</v>
      </c>
      <c r="L6" s="101">
        <f>Engine2!E33</f>
        <v>0</v>
      </c>
      <c r="M6" s="101">
        <f>Engine2!D34</f>
        <v>0</v>
      </c>
      <c r="N6" s="101">
        <f>Engine2!E34</f>
        <v>0</v>
      </c>
      <c r="O6" s="101">
        <f>Engine2!D35</f>
        <v>0</v>
      </c>
      <c r="P6" s="102">
        <f>Engine2!E35</f>
        <v>0</v>
      </c>
      <c r="Q6" s="101">
        <f>Engine2!D36</f>
        <v>0</v>
      </c>
      <c r="R6" s="102">
        <f>Engine2!E36</f>
        <v>0</v>
      </c>
      <c r="S6" s="113" t="s">
        <v>572</v>
      </c>
    </row>
    <row r="7" spans="1:21" x14ac:dyDescent="0.2">
      <c r="A7" s="345" t="str">
        <f>IF(Engine3!B14&gt;0,Engine3!B7,"")</f>
        <v/>
      </c>
      <c r="B7" s="1" t="str">
        <f>Engine3!A2</f>
        <v>Compressor Engine 3</v>
      </c>
      <c r="C7" s="101">
        <f>Engine3!D29</f>
        <v>0</v>
      </c>
      <c r="D7" s="101">
        <f>Engine3!E29</f>
        <v>0</v>
      </c>
      <c r="E7" s="101">
        <f>Engine3!D30</f>
        <v>0</v>
      </c>
      <c r="F7" s="101">
        <f>Engine3!E30</f>
        <v>0</v>
      </c>
      <c r="G7" s="101">
        <f>Engine3!D31</f>
        <v>0</v>
      </c>
      <c r="H7" s="101">
        <f>Engine3!E31</f>
        <v>0</v>
      </c>
      <c r="I7" s="101">
        <f>Engine3!D32</f>
        <v>0</v>
      </c>
      <c r="J7" s="101">
        <f>Engine3!E32</f>
        <v>0</v>
      </c>
      <c r="K7" s="101">
        <f>Engine3!D33</f>
        <v>0</v>
      </c>
      <c r="L7" s="101">
        <f>Engine3!E33</f>
        <v>0</v>
      </c>
      <c r="M7" s="101">
        <f>Engine3!D34</f>
        <v>0</v>
      </c>
      <c r="N7" s="101">
        <f>Engine3!E34</f>
        <v>0</v>
      </c>
      <c r="O7" s="101">
        <f>Engine3!D35</f>
        <v>0</v>
      </c>
      <c r="P7" s="102">
        <f>Engine3!E35</f>
        <v>0</v>
      </c>
      <c r="Q7" s="101">
        <f>Engine3!D36</f>
        <v>0</v>
      </c>
      <c r="R7" s="102">
        <f>Engine3!E36</f>
        <v>0</v>
      </c>
      <c r="S7" s="109" t="s">
        <v>573</v>
      </c>
    </row>
    <row r="8" spans="1:21" x14ac:dyDescent="0.2">
      <c r="A8" s="345" t="str">
        <f>IF(Engine4!B14&gt;0,Engine4!B7,"")</f>
        <v/>
      </c>
      <c r="B8" s="1" t="str">
        <f>Engine4!A2</f>
        <v>Compressor Engine 4</v>
      </c>
      <c r="C8" s="101">
        <f>Engine4!D29</f>
        <v>0</v>
      </c>
      <c r="D8" s="101">
        <f>Engine4!E29</f>
        <v>0</v>
      </c>
      <c r="E8" s="101">
        <f>Engine4!D30</f>
        <v>0</v>
      </c>
      <c r="F8" s="101">
        <f>Engine4!E30</f>
        <v>0</v>
      </c>
      <c r="G8" s="101">
        <f>Engine4!D31</f>
        <v>0</v>
      </c>
      <c r="H8" s="101">
        <f>Engine4!E31</f>
        <v>0</v>
      </c>
      <c r="I8" s="101">
        <f>Engine4!D32</f>
        <v>0</v>
      </c>
      <c r="J8" s="101">
        <f>Engine4!E32</f>
        <v>0</v>
      </c>
      <c r="K8" s="101">
        <f>Engine4!D33</f>
        <v>0</v>
      </c>
      <c r="L8" s="101">
        <f>Engine4!E33</f>
        <v>0</v>
      </c>
      <c r="M8" s="101">
        <f>Engine4!D34</f>
        <v>0</v>
      </c>
      <c r="N8" s="101">
        <f>Engine4!E34</f>
        <v>0</v>
      </c>
      <c r="O8" s="101">
        <f>Engine4!D35</f>
        <v>0</v>
      </c>
      <c r="P8" s="102">
        <f>Engine4!E35</f>
        <v>0</v>
      </c>
      <c r="Q8" s="101">
        <f>Engine4!D36</f>
        <v>0</v>
      </c>
      <c r="R8" s="102">
        <f>Engine4!E36</f>
        <v>0</v>
      </c>
      <c r="S8" s="113" t="s">
        <v>574</v>
      </c>
    </row>
    <row r="9" spans="1:21" x14ac:dyDescent="0.2">
      <c r="A9" s="345" t="str">
        <f>IF(Engine5!B14&gt;0,Engine5!B7,"")</f>
        <v/>
      </c>
      <c r="B9" s="1" t="str">
        <f>Engine5!A2</f>
        <v>Compressor Engine 5</v>
      </c>
      <c r="C9" s="101">
        <f>Engine5!D29</f>
        <v>0</v>
      </c>
      <c r="D9" s="101">
        <f>Engine5!E29</f>
        <v>0</v>
      </c>
      <c r="E9" s="101">
        <f>Engine5!D30</f>
        <v>0</v>
      </c>
      <c r="F9" s="101">
        <f>Engine5!E30</f>
        <v>0</v>
      </c>
      <c r="G9" s="101">
        <f>Engine5!D31</f>
        <v>0</v>
      </c>
      <c r="H9" s="101">
        <f>Engine5!E31</f>
        <v>0</v>
      </c>
      <c r="I9" s="101">
        <f>Engine5!D32</f>
        <v>0</v>
      </c>
      <c r="J9" s="101">
        <f>Engine5!E32</f>
        <v>0</v>
      </c>
      <c r="K9" s="101">
        <f>Engine5!D33</f>
        <v>0</v>
      </c>
      <c r="L9" s="101">
        <f>Engine5!E33</f>
        <v>0</v>
      </c>
      <c r="M9" s="101">
        <f>Engine5!D34</f>
        <v>0</v>
      </c>
      <c r="N9" s="101">
        <f>Engine5!E34</f>
        <v>0</v>
      </c>
      <c r="O9" s="101">
        <f>Engine5!D35</f>
        <v>0</v>
      </c>
      <c r="P9" s="102">
        <f>Engine5!E35</f>
        <v>0</v>
      </c>
      <c r="Q9" s="101">
        <f>Engine5!D36</f>
        <v>0</v>
      </c>
      <c r="R9" s="102">
        <f>Engine5!E36</f>
        <v>0</v>
      </c>
      <c r="S9" s="108"/>
      <c r="U9" s="115"/>
    </row>
    <row r="10" spans="1:21" x14ac:dyDescent="0.2">
      <c r="A10" s="345" t="str">
        <f>IF(Engine6!B14&gt;0,Engine6!B7,"")</f>
        <v/>
      </c>
      <c r="B10" s="1" t="str">
        <f>Engine6!A2</f>
        <v>Compressor Engine 6</v>
      </c>
      <c r="C10" s="101">
        <f>Engine6!D29</f>
        <v>0</v>
      </c>
      <c r="D10" s="101">
        <f>Engine6!E29</f>
        <v>0</v>
      </c>
      <c r="E10" s="101">
        <f>Engine6!D30</f>
        <v>0</v>
      </c>
      <c r="F10" s="101">
        <f>Engine6!E30</f>
        <v>0</v>
      </c>
      <c r="G10" s="101">
        <f>Engine6!D31</f>
        <v>0</v>
      </c>
      <c r="H10" s="101">
        <f>Engine6!E31</f>
        <v>0</v>
      </c>
      <c r="I10" s="101">
        <f>Engine6!D32</f>
        <v>0</v>
      </c>
      <c r="J10" s="101">
        <f>Engine6!E32</f>
        <v>0</v>
      </c>
      <c r="K10" s="101">
        <f>Engine6!D33</f>
        <v>0</v>
      </c>
      <c r="L10" s="101">
        <f>Engine6!E33</f>
        <v>0</v>
      </c>
      <c r="M10" s="101">
        <f>Engine6!D34</f>
        <v>0</v>
      </c>
      <c r="N10" s="101">
        <f>Engine6!E34</f>
        <v>0</v>
      </c>
      <c r="O10" s="101">
        <f>Engine6!D35</f>
        <v>0</v>
      </c>
      <c r="P10" s="102">
        <f>Engine6!E35</f>
        <v>0</v>
      </c>
      <c r="Q10" s="101">
        <f>Engine6!D36</f>
        <v>0</v>
      </c>
      <c r="R10" s="102">
        <f>Engine6!E36</f>
        <v>0</v>
      </c>
      <c r="S10" s="114" t="s">
        <v>578</v>
      </c>
    </row>
    <row r="11" spans="1:21" x14ac:dyDescent="0.2">
      <c r="A11" s="345" t="str">
        <f>IF('Glycol Reboiler'!B14&gt;0,'Glycol Reboiler'!B7,"")</f>
        <v/>
      </c>
      <c r="B11" s="1" t="str">
        <f>'Glycol Reboiler'!A2</f>
        <v>Glycol Reboiler</v>
      </c>
      <c r="C11" s="101">
        <f>'Glycol Reboiler'!E27</f>
        <v>0</v>
      </c>
      <c r="D11" s="101">
        <f>'Glycol Reboiler'!F27</f>
        <v>0</v>
      </c>
      <c r="E11" s="101">
        <f>'Glycol Reboiler'!E28</f>
        <v>0</v>
      </c>
      <c r="F11" s="101">
        <f>'Glycol Reboiler'!F28</f>
        <v>0</v>
      </c>
      <c r="G11" s="101">
        <f>'Glycol Reboiler'!E29</f>
        <v>0</v>
      </c>
      <c r="H11" s="101">
        <f>'Glycol Reboiler'!F29</f>
        <v>0</v>
      </c>
      <c r="I11" s="101">
        <f>'Glycol Reboiler'!E30</f>
        <v>0</v>
      </c>
      <c r="J11" s="101">
        <f>'Glycol Reboiler'!F30</f>
        <v>0</v>
      </c>
      <c r="K11" s="101">
        <f>'Glycol Reboiler'!E31</f>
        <v>0</v>
      </c>
      <c r="L11" s="101">
        <f>'Glycol Reboiler'!F31</f>
        <v>0</v>
      </c>
      <c r="M11" s="101">
        <f>'Glycol Reboiler'!E32</f>
        <v>0</v>
      </c>
      <c r="N11" s="101">
        <f>'Glycol Reboiler'!F32</f>
        <v>0</v>
      </c>
      <c r="O11" s="101">
        <f>'Glycol Reboiler'!E33</f>
        <v>0</v>
      </c>
      <c r="P11" s="102">
        <f>'Glycol Reboiler'!F33</f>
        <v>0</v>
      </c>
      <c r="Q11" s="101">
        <f>'Glycol Reboiler'!E34</f>
        <v>0</v>
      </c>
      <c r="R11" s="102">
        <f>'Glycol Reboiler'!F34</f>
        <v>0</v>
      </c>
      <c r="S11" s="108"/>
    </row>
    <row r="12" spans="1:21" x14ac:dyDescent="0.2">
      <c r="A12" s="346" t="str">
        <f>IF(Fugitives!B14&gt;0,Fugitives!B7,"")</f>
        <v/>
      </c>
      <c r="B12" s="99" t="str">
        <f>Fugitives!A2</f>
        <v>Fugitives</v>
      </c>
      <c r="C12" s="103"/>
      <c r="D12" s="104"/>
      <c r="E12" s="104"/>
      <c r="F12" s="104"/>
      <c r="G12" s="104"/>
      <c r="H12" s="104"/>
      <c r="I12" s="104"/>
      <c r="J12" s="104"/>
      <c r="K12" s="104"/>
      <c r="L12" s="104"/>
      <c r="M12" s="104">
        <f>Fugitives!C32</f>
        <v>0</v>
      </c>
      <c r="N12" s="104">
        <f>Fugitives!D32</f>
        <v>0</v>
      </c>
      <c r="O12" s="104"/>
      <c r="P12" s="105"/>
      <c r="Q12" s="104"/>
      <c r="R12" s="105"/>
      <c r="S12" s="108" t="s">
        <v>575</v>
      </c>
    </row>
    <row r="13" spans="1:21" x14ac:dyDescent="0.2">
      <c r="A13" s="347" t="str">
        <f>IF(Flare!B14&gt;0,Flare!B7,"")</f>
        <v/>
      </c>
      <c r="B13" s="100" t="str">
        <f>Flare!A2</f>
        <v>Flare</v>
      </c>
      <c r="C13" s="104">
        <f>Flare!C38</f>
        <v>0</v>
      </c>
      <c r="D13" s="104">
        <f>Flare!D38</f>
        <v>0</v>
      </c>
      <c r="E13" s="104">
        <f>Flare!C39</f>
        <v>0</v>
      </c>
      <c r="F13" s="104">
        <f>Flare!D39</f>
        <v>0</v>
      </c>
      <c r="G13" s="104"/>
      <c r="H13" s="104"/>
      <c r="I13" s="104"/>
      <c r="J13" s="104"/>
      <c r="K13" s="104"/>
      <c r="L13" s="104"/>
      <c r="M13" s="104" t="str">
        <f>IF(A13="","",Flare!C41)</f>
        <v/>
      </c>
      <c r="N13" s="104" t="str">
        <f>IF(A13="","",Flare!D41)</f>
        <v/>
      </c>
      <c r="O13" s="104">
        <f>Flare!C40</f>
        <v>0</v>
      </c>
      <c r="P13" s="104">
        <f>Flare!D40</f>
        <v>0</v>
      </c>
      <c r="Q13" s="104"/>
      <c r="R13" s="104"/>
      <c r="S13" s="110" t="s">
        <v>576</v>
      </c>
    </row>
    <row r="14" spans="1:21" x14ac:dyDescent="0.2">
      <c r="A14" s="348" t="str">
        <f>IF('Prod. Water Tank1'!B14&gt;0,'Prod. Water Tank1'!B7,"")</f>
        <v/>
      </c>
      <c r="B14" s="1" t="str">
        <f>'Prod. Water Tank1'!A2</f>
        <v>Produced Water Tank 1</v>
      </c>
      <c r="C14" s="101"/>
      <c r="D14" s="101"/>
      <c r="E14" s="101"/>
      <c r="F14" s="101"/>
      <c r="G14" s="101"/>
      <c r="H14" s="101"/>
      <c r="I14" s="101"/>
      <c r="J14" s="101"/>
      <c r="K14" s="101"/>
      <c r="L14" s="101"/>
      <c r="M14" s="101">
        <f>'Prod. Water Tank1'!B23</f>
        <v>0</v>
      </c>
      <c r="N14" s="101">
        <f>'Prod. Water Tank1'!C23</f>
        <v>0</v>
      </c>
      <c r="O14" s="101"/>
      <c r="P14" s="102"/>
      <c r="Q14" s="101"/>
      <c r="R14" s="101"/>
      <c r="S14" s="111" t="s">
        <v>577</v>
      </c>
    </row>
    <row r="15" spans="1:21" x14ac:dyDescent="0.2">
      <c r="A15" s="349" t="str">
        <f>IF('Prod. Water Tank2'!B14&gt;0,'Prod. Water Tank2'!B7,"")</f>
        <v/>
      </c>
      <c r="B15" s="1" t="str">
        <f>'Prod. Water Tank2'!A2</f>
        <v>Produced Water Tank 2</v>
      </c>
      <c r="C15" s="106"/>
      <c r="D15" s="106"/>
      <c r="E15" s="106"/>
      <c r="F15" s="106"/>
      <c r="G15" s="106"/>
      <c r="H15" s="106"/>
      <c r="I15" s="106"/>
      <c r="J15" s="106"/>
      <c r="K15" s="106"/>
      <c r="L15" s="106"/>
      <c r="M15" s="106">
        <f>'Prod. Water Tank2'!B23</f>
        <v>0</v>
      </c>
      <c r="N15" s="106">
        <f>'Prod. Water Tank2'!C23</f>
        <v>0</v>
      </c>
      <c r="O15" s="106"/>
      <c r="P15" s="107"/>
      <c r="Q15" s="106"/>
      <c r="R15" s="107"/>
      <c r="S15" s="111"/>
    </row>
    <row r="16" spans="1:21" x14ac:dyDescent="0.2">
      <c r="A16" s="345" t="str">
        <f>IF(Loading!B14&gt;0,Loading!B7,"")</f>
        <v/>
      </c>
      <c r="B16" s="1" t="str">
        <f>Loading!A2</f>
        <v>Truck Loading</v>
      </c>
      <c r="C16" s="101"/>
      <c r="D16" s="101"/>
      <c r="E16" s="101"/>
      <c r="F16" s="101"/>
      <c r="G16" s="101"/>
      <c r="H16" s="101"/>
      <c r="I16" s="101"/>
      <c r="J16" s="101"/>
      <c r="K16" s="101"/>
      <c r="L16" s="101"/>
      <c r="M16" s="101">
        <f>Loading!C29</f>
        <v>0</v>
      </c>
      <c r="N16" s="101">
        <f>Loading!D29</f>
        <v>0</v>
      </c>
      <c r="O16" s="101"/>
      <c r="P16" s="102"/>
      <c r="Q16" s="101"/>
      <c r="R16" s="102"/>
      <c r="S16" s="111"/>
    </row>
    <row r="17" spans="1:20" x14ac:dyDescent="0.2">
      <c r="A17" s="345" t="str">
        <f>IF(Cleaning!B14&gt;0,Cleaning!B7,"")</f>
        <v/>
      </c>
      <c r="B17" s="1" t="str">
        <f>Cleaning!A2</f>
        <v>Tank Cleaning</v>
      </c>
      <c r="C17" s="101"/>
      <c r="D17" s="101"/>
      <c r="E17" s="101"/>
      <c r="F17" s="101"/>
      <c r="G17" s="101"/>
      <c r="H17" s="101"/>
      <c r="I17" s="101"/>
      <c r="J17" s="101"/>
      <c r="K17" s="101"/>
      <c r="L17" s="101"/>
      <c r="M17" s="101">
        <f>Cleaning!G38</f>
        <v>0</v>
      </c>
      <c r="N17" s="101">
        <f>Cleaning!H38</f>
        <v>0</v>
      </c>
      <c r="O17" s="101"/>
      <c r="P17" s="102"/>
      <c r="Q17" s="101"/>
      <c r="R17" s="102"/>
      <c r="S17" s="111"/>
    </row>
    <row r="18" spans="1:20" x14ac:dyDescent="0.2">
      <c r="A18" s="345" t="str">
        <f>IF(Degassing!B14&gt;0,Degassing!B7,"")</f>
        <v/>
      </c>
      <c r="B18" s="1" t="str">
        <f>Degassing!A2</f>
        <v>Tank Degassing</v>
      </c>
      <c r="C18" s="101"/>
      <c r="D18" s="101"/>
      <c r="E18" s="101"/>
      <c r="F18" s="101"/>
      <c r="G18" s="101"/>
      <c r="H18" s="101"/>
      <c r="I18" s="101"/>
      <c r="J18" s="101"/>
      <c r="K18" s="101"/>
      <c r="L18" s="101"/>
      <c r="M18" s="101">
        <f>Degassing!C29</f>
        <v>0</v>
      </c>
      <c r="N18" s="101">
        <f>Degassing!D29</f>
        <v>0</v>
      </c>
      <c r="O18" s="101"/>
      <c r="P18" s="102"/>
      <c r="Q18" s="101"/>
      <c r="R18" s="102"/>
      <c r="S18" s="111"/>
    </row>
    <row r="19" spans="1:20" x14ac:dyDescent="0.2">
      <c r="A19" s="345" t="str">
        <f>IF('MSS Misc'!B10&gt;0,'MSS Misc'!B7,"")</f>
        <v/>
      </c>
      <c r="B19" s="1" t="str">
        <f>'MSS Misc'!A2</f>
        <v>Miscellaneous MSS</v>
      </c>
      <c r="C19" s="101"/>
      <c r="D19" s="101"/>
      <c r="E19" s="101"/>
      <c r="F19" s="101"/>
      <c r="G19" s="101"/>
      <c r="H19" s="101"/>
      <c r="I19" s="101"/>
      <c r="J19" s="101"/>
      <c r="K19" s="101"/>
      <c r="L19" s="101"/>
      <c r="M19" s="101">
        <f>'MSS Misc'!B91</f>
        <v>0</v>
      </c>
      <c r="N19" s="101">
        <f>'MSS Misc'!B92</f>
        <v>0</v>
      </c>
      <c r="O19" s="101"/>
      <c r="P19" s="102"/>
      <c r="Q19" s="101"/>
      <c r="R19" s="102"/>
      <c r="S19" s="111"/>
      <c r="T19" s="115"/>
    </row>
    <row r="20" spans="1:20" ht="15" thickBot="1" x14ac:dyDescent="0.25">
      <c r="A20" s="350"/>
      <c r="B20" s="2" t="s">
        <v>5</v>
      </c>
      <c r="C20" s="3">
        <f t="shared" ref="C20:R20" si="0">SUM(C5:C19)</f>
        <v>0</v>
      </c>
      <c r="D20" s="3">
        <f t="shared" si="0"/>
        <v>0</v>
      </c>
      <c r="E20" s="3">
        <f t="shared" si="0"/>
        <v>0</v>
      </c>
      <c r="F20" s="3">
        <f t="shared" si="0"/>
        <v>0</v>
      </c>
      <c r="G20" s="3">
        <f t="shared" si="0"/>
        <v>0</v>
      </c>
      <c r="H20" s="3">
        <f t="shared" si="0"/>
        <v>0</v>
      </c>
      <c r="I20" s="3">
        <f t="shared" si="0"/>
        <v>0</v>
      </c>
      <c r="J20" s="3">
        <f t="shared" si="0"/>
        <v>0</v>
      </c>
      <c r="K20" s="3">
        <f t="shared" si="0"/>
        <v>0</v>
      </c>
      <c r="L20" s="3">
        <f t="shared" si="0"/>
        <v>0</v>
      </c>
      <c r="M20" s="3">
        <f t="shared" si="0"/>
        <v>0</v>
      </c>
      <c r="N20" s="3">
        <f t="shared" si="0"/>
        <v>0</v>
      </c>
      <c r="O20" s="3">
        <f t="shared" si="0"/>
        <v>0</v>
      </c>
      <c r="P20" s="3">
        <f t="shared" si="0"/>
        <v>0</v>
      </c>
      <c r="Q20" s="3">
        <f t="shared" si="0"/>
        <v>0</v>
      </c>
      <c r="R20" s="3">
        <f t="shared" si="0"/>
        <v>0</v>
      </c>
      <c r="S20" s="112"/>
    </row>
    <row r="21" spans="1:20" ht="33.75" customHeight="1" x14ac:dyDescent="0.2">
      <c r="A21" s="1072" t="s">
        <v>1012</v>
      </c>
      <c r="B21" s="1073"/>
      <c r="C21" s="1073"/>
      <c r="D21" s="1073"/>
      <c r="E21" s="1073"/>
      <c r="F21" s="1073"/>
      <c r="G21" s="1073"/>
      <c r="H21" s="1073"/>
      <c r="I21" s="1073"/>
      <c r="J21" s="1073"/>
      <c r="K21" s="1073"/>
      <c r="L21" s="1073"/>
      <c r="M21" s="1073"/>
      <c r="N21" s="1073"/>
      <c r="O21" s="1073"/>
      <c r="P21" s="1073"/>
      <c r="Q21" s="1073"/>
      <c r="R21" s="1073"/>
      <c r="S21" s="1074"/>
    </row>
    <row r="22" spans="1:20" ht="15" thickBot="1" x14ac:dyDescent="0.25">
      <c r="A22" s="1075" t="s">
        <v>6</v>
      </c>
      <c r="B22" s="1076"/>
      <c r="C22" s="1076"/>
      <c r="D22" s="1076"/>
      <c r="E22" s="1076"/>
      <c r="F22" s="1076"/>
      <c r="G22" s="1076"/>
      <c r="H22" s="1076"/>
      <c r="I22" s="1077"/>
      <c r="J22" s="1077"/>
      <c r="K22" s="1077"/>
      <c r="L22" s="1077"/>
      <c r="M22" s="1077"/>
      <c r="N22" s="1077"/>
      <c r="O22" s="1077"/>
      <c r="P22" s="1077"/>
      <c r="Q22" s="1077"/>
      <c r="R22" s="1077"/>
      <c r="S22" s="1078"/>
    </row>
    <row r="23" spans="1:20" x14ac:dyDescent="0.2">
      <c r="A23" s="1070" t="s">
        <v>768</v>
      </c>
      <c r="B23" s="1070"/>
      <c r="C23" s="1070"/>
      <c r="D23" s="1070"/>
      <c r="E23" s="1070"/>
      <c r="F23" s="1070"/>
      <c r="G23" s="1070"/>
      <c r="H23" s="1070"/>
      <c r="I23" s="1070"/>
      <c r="J23" s="1070"/>
      <c r="K23" s="1070"/>
      <c r="L23" s="1070"/>
      <c r="M23" s="1070"/>
      <c r="N23" s="1070"/>
      <c r="O23" s="1070"/>
      <c r="P23" s="1070"/>
      <c r="Q23" s="1070"/>
      <c r="R23" s="1070"/>
      <c r="S23" s="1070"/>
    </row>
  </sheetData>
  <sheetProtection algorithmName="SHA-512" hashValue="Gd4uckeWaKPqN45PetgqzR9S1XEIojmF944s9tROjclPwcXRKatJEtu5/pDOG3BgrwobqTQ/Ko6NSuF2ryMdLQ==" saltValue="hKHASoi+YA+bwXKdI7uJVA==" spinCount="100000" sheet="1" objects="1" scenarios="1"/>
  <mergeCells count="7">
    <mergeCell ref="A23:S23"/>
    <mergeCell ref="A1:S1"/>
    <mergeCell ref="A21:S21"/>
    <mergeCell ref="A22:H22"/>
    <mergeCell ref="I22:S22"/>
    <mergeCell ref="A2:S2"/>
    <mergeCell ref="A3:S3"/>
  </mergeCells>
  <conditionalFormatting sqref="B5:B19">
    <cfRule type="expression" dxfId="45" priority="120">
      <formula>A5=""</formula>
    </cfRule>
  </conditionalFormatting>
  <conditionalFormatting sqref="C5:C9">
    <cfRule type="expression" dxfId="44" priority="36">
      <formula>A5=""</formula>
    </cfRule>
  </conditionalFormatting>
  <conditionalFormatting sqref="C10:C19">
    <cfRule type="expression" dxfId="43" priority="18">
      <formula>A10=""</formula>
    </cfRule>
  </conditionalFormatting>
  <conditionalFormatting sqref="C10:G20 I10:R20">
    <cfRule type="expression" dxfId="42" priority="1">
      <formula>AND(C10&gt;0,C10&lt;0.01)</formula>
    </cfRule>
  </conditionalFormatting>
  <conditionalFormatting sqref="C5:R9">
    <cfRule type="expression" dxfId="41" priority="19">
      <formula>AND(C5&gt;0,C5&lt;0.01)</formula>
    </cfRule>
  </conditionalFormatting>
  <conditionalFormatting sqref="C20:R20">
    <cfRule type="expression" dxfId="40" priority="119">
      <formula>C$20=0</formula>
    </cfRule>
  </conditionalFormatting>
  <conditionalFormatting sqref="D5:D9">
    <cfRule type="expression" dxfId="39" priority="35">
      <formula>A5=""</formula>
    </cfRule>
  </conditionalFormatting>
  <conditionalFormatting sqref="D10:D19">
    <cfRule type="expression" dxfId="38" priority="17">
      <formula>A10=""</formula>
    </cfRule>
  </conditionalFormatting>
  <conditionalFormatting sqref="E5:E9">
    <cfRule type="expression" dxfId="36" priority="34">
      <formula>A5=""</formula>
    </cfRule>
  </conditionalFormatting>
  <conditionalFormatting sqref="E10:E19">
    <cfRule type="expression" dxfId="35" priority="16">
      <formula>A10=""</formula>
    </cfRule>
  </conditionalFormatting>
  <conditionalFormatting sqref="F5:F9">
    <cfRule type="expression" dxfId="34" priority="33">
      <formula>A5=""</formula>
    </cfRule>
  </conditionalFormatting>
  <conditionalFormatting sqref="F10:F19">
    <cfRule type="expression" dxfId="33" priority="15">
      <formula>A10=""</formula>
    </cfRule>
  </conditionalFormatting>
  <conditionalFormatting sqref="G5:G9">
    <cfRule type="expression" dxfId="31" priority="32">
      <formula>A5=""</formula>
    </cfRule>
  </conditionalFormatting>
  <conditionalFormatting sqref="G10:G19">
    <cfRule type="expression" dxfId="30" priority="14">
      <formula>A10=""</formula>
    </cfRule>
  </conditionalFormatting>
  <conditionalFormatting sqref="H5:H9">
    <cfRule type="expression" dxfId="29" priority="31">
      <formula>A5=""</formula>
    </cfRule>
  </conditionalFormatting>
  <conditionalFormatting sqref="H10:H19">
    <cfRule type="expression" dxfId="28" priority="2">
      <formula>AND(H10&gt;0,H10&lt;0.01)</formula>
    </cfRule>
    <cfRule type="expression" dxfId="27" priority="13">
      <formula>A10=""</formula>
    </cfRule>
  </conditionalFormatting>
  <conditionalFormatting sqref="I5:I9">
    <cfRule type="expression" dxfId="25" priority="30">
      <formula>A5=""</formula>
    </cfRule>
  </conditionalFormatting>
  <conditionalFormatting sqref="I10:I19">
    <cfRule type="expression" dxfId="24" priority="12">
      <formula>A10=""</formula>
    </cfRule>
  </conditionalFormatting>
  <conditionalFormatting sqref="J5:J9">
    <cfRule type="expression" dxfId="23" priority="29">
      <formula>A5=""</formula>
    </cfRule>
  </conditionalFormatting>
  <conditionalFormatting sqref="J10:J19">
    <cfRule type="expression" dxfId="22" priority="11">
      <formula>A10=""</formula>
    </cfRule>
  </conditionalFormatting>
  <conditionalFormatting sqref="K5:K9">
    <cfRule type="expression" dxfId="20" priority="28">
      <formula>A5=""</formula>
    </cfRule>
  </conditionalFormatting>
  <conditionalFormatting sqref="K10:K19">
    <cfRule type="expression" dxfId="19" priority="10">
      <formula>A10=""</formula>
    </cfRule>
  </conditionalFormatting>
  <conditionalFormatting sqref="L5:L9">
    <cfRule type="expression" dxfId="18" priority="27">
      <formula>A5=""</formula>
    </cfRule>
  </conditionalFormatting>
  <conditionalFormatting sqref="L10:L19">
    <cfRule type="expression" dxfId="17" priority="9">
      <formula>A10=""</formula>
    </cfRule>
  </conditionalFormatting>
  <conditionalFormatting sqref="M5:M9">
    <cfRule type="expression" dxfId="15" priority="26">
      <formula>A5=""</formula>
    </cfRule>
  </conditionalFormatting>
  <conditionalFormatting sqref="M10:M19">
    <cfRule type="expression" dxfId="14" priority="8">
      <formula>A10=""</formula>
    </cfRule>
  </conditionalFormatting>
  <conditionalFormatting sqref="N5:N9">
    <cfRule type="expression" dxfId="13" priority="25">
      <formula>A5=""</formula>
    </cfRule>
  </conditionalFormatting>
  <conditionalFormatting sqref="N10:N19">
    <cfRule type="expression" dxfId="12" priority="7">
      <formula>A10=""</formula>
    </cfRule>
  </conditionalFormatting>
  <conditionalFormatting sqref="O5:O9">
    <cfRule type="expression" dxfId="10" priority="24">
      <formula>A5=""</formula>
    </cfRule>
  </conditionalFormatting>
  <conditionalFormatting sqref="O10:O19">
    <cfRule type="expression" dxfId="9" priority="6">
      <formula>A10=""</formula>
    </cfRule>
  </conditionalFormatting>
  <conditionalFormatting sqref="P5:P9">
    <cfRule type="expression" dxfId="8" priority="23">
      <formula>A5=""</formula>
    </cfRule>
  </conditionalFormatting>
  <conditionalFormatting sqref="P10:P19">
    <cfRule type="expression" dxfId="7" priority="5">
      <formula>A10=""</formula>
    </cfRule>
  </conditionalFormatting>
  <conditionalFormatting sqref="Q5:Q9">
    <cfRule type="expression" dxfId="5" priority="22">
      <formula>A5=""</formula>
    </cfRule>
  </conditionalFormatting>
  <conditionalFormatting sqref="Q10:Q19">
    <cfRule type="expression" dxfId="4" priority="4">
      <formula>A10=""</formula>
    </cfRule>
  </conditionalFormatting>
  <conditionalFormatting sqref="R5:R9">
    <cfRule type="expression" dxfId="3" priority="21">
      <formula>A5=""</formula>
    </cfRule>
  </conditionalFormatting>
  <conditionalFormatting sqref="R10:R19">
    <cfRule type="expression" dxfId="2" priority="3">
      <formula>A10=""</formula>
    </cfRule>
  </conditionalFormatting>
  <conditionalFormatting sqref="V17:V19">
    <cfRule type="expression" dxfId="0" priority="94">
      <formula>U17=""</formula>
    </cfRule>
  </conditionalFormatting>
  <pageMargins left="0.25" right="0.25" top="0.25" bottom="0.25" header="0.3" footer="0.3"/>
  <pageSetup scale="50" orientation="portrait" r:id="rId1"/>
  <headerFooter>
    <oddHeader>&amp;CCompressor Station RAP Application</oddHeader>
    <oddFooter>&amp;LVersion 2.0&amp;CSheet: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102" id="{C35B5F1B-0D40-491B-AD0A-D36890B3632E}">
            <xm:f>$D$20&gt;'Range List'!$N$2</xm:f>
            <x14:dxf>
              <numFmt numFmtId="178" formatCode="&quot;ERROR&quot;"/>
            </x14:dxf>
          </x14:cfRule>
          <xm:sqref>D20</xm:sqref>
        </x14:conditionalFormatting>
        <x14:conditionalFormatting xmlns:xm="http://schemas.microsoft.com/office/excel/2006/main">
          <x14:cfRule type="expression" priority="101" id="{A5625A4D-9E11-4C91-A2EF-BCDC891FE19E}">
            <xm:f>$F$20&gt;'Range List'!$N$2</xm:f>
            <x14:dxf>
              <numFmt numFmtId="178" formatCode="&quot;ERROR&quot;"/>
            </x14:dxf>
          </x14:cfRule>
          <xm:sqref>F20</xm:sqref>
        </x14:conditionalFormatting>
        <x14:conditionalFormatting xmlns:xm="http://schemas.microsoft.com/office/excel/2006/main">
          <x14:cfRule type="expression" priority="100" id="{4135BF52-0DC6-4F24-8A7D-27B9D4041A4D}">
            <xm:f>$H$20&gt;'Range List'!$N$2</xm:f>
            <x14:dxf>
              <numFmt numFmtId="178" formatCode="&quot;ERROR&quot;"/>
            </x14:dxf>
          </x14:cfRule>
          <xm:sqref>H20</xm:sqref>
        </x14:conditionalFormatting>
        <x14:conditionalFormatting xmlns:xm="http://schemas.microsoft.com/office/excel/2006/main">
          <x14:cfRule type="expression" priority="99" id="{D57F2563-AAC1-4302-B57B-F9D63012FA7D}">
            <xm:f>$J$20&gt;'Range List'!$N$2</xm:f>
            <x14:dxf>
              <numFmt numFmtId="178" formatCode="&quot;ERROR&quot;"/>
            </x14:dxf>
          </x14:cfRule>
          <xm:sqref>J20</xm:sqref>
        </x14:conditionalFormatting>
        <x14:conditionalFormatting xmlns:xm="http://schemas.microsoft.com/office/excel/2006/main">
          <x14:cfRule type="expression" priority="98" id="{73DB64C8-F687-46B2-A88F-94ACEA0447CA}">
            <xm:f>$L$20&gt;'Range List'!$N$2</xm:f>
            <x14:dxf>
              <numFmt numFmtId="178" formatCode="&quot;ERROR&quot;"/>
            </x14:dxf>
          </x14:cfRule>
          <xm:sqref>L20</xm:sqref>
        </x14:conditionalFormatting>
        <x14:conditionalFormatting xmlns:xm="http://schemas.microsoft.com/office/excel/2006/main">
          <x14:cfRule type="expression" priority="97" id="{A2A09A03-1479-4204-A1F4-C6E5D57E242A}">
            <xm:f>$N$20&gt;'Range List'!$N$2</xm:f>
            <x14:dxf>
              <numFmt numFmtId="178" formatCode="&quot;ERROR&quot;"/>
            </x14:dxf>
          </x14:cfRule>
          <xm:sqref>N20</xm:sqref>
        </x14:conditionalFormatting>
        <x14:conditionalFormatting xmlns:xm="http://schemas.microsoft.com/office/excel/2006/main">
          <x14:cfRule type="expression" priority="96" id="{5A3C0304-8BF3-4A62-8425-82B4E05364B1}">
            <xm:f>$P$20&gt;'Range List'!$N$2</xm:f>
            <x14:dxf>
              <numFmt numFmtId="178" formatCode="&quot;ERROR&quot;"/>
            </x14:dxf>
          </x14:cfRule>
          <xm:sqref>P20</xm:sqref>
        </x14:conditionalFormatting>
        <x14:conditionalFormatting xmlns:xm="http://schemas.microsoft.com/office/excel/2006/main">
          <x14:cfRule type="expression" priority="95" id="{C044F18E-5977-4230-A4EF-367A62F0F126}">
            <xm:f>$R$20&gt;'Range List'!$N$2</xm:f>
            <x14:dxf>
              <numFmt numFmtId="178" formatCode="&quot;ERROR&quot;"/>
            </x14:dxf>
          </x14:cfRule>
          <xm:sqref>R20</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tabColor theme="1"/>
  </sheetPr>
  <dimension ref="A1:N255"/>
  <sheetViews>
    <sheetView showGridLines="0" zoomScaleNormal="100" workbookViewId="0"/>
  </sheetViews>
  <sheetFormatPr defaultRowHeight="14.25" x14ac:dyDescent="0.2"/>
  <cols>
    <col min="1" max="1" width="29.25" customWidth="1"/>
    <col min="2" max="2" width="31.875" customWidth="1"/>
    <col min="3" max="3" width="14.5" customWidth="1"/>
    <col min="5" max="5" width="11.625" customWidth="1"/>
    <col min="6" max="7" width="13" customWidth="1"/>
    <col min="8" max="8" width="11.5" customWidth="1"/>
    <col min="11" max="11" width="15.75" customWidth="1"/>
    <col min="12" max="12" width="17" customWidth="1"/>
    <col min="14" max="14" width="14.875" customWidth="1"/>
  </cols>
  <sheetData>
    <row r="1" spans="1:14" ht="45" x14ac:dyDescent="0.25">
      <c r="A1" s="81" t="s">
        <v>485</v>
      </c>
      <c r="B1" s="81" t="s">
        <v>489</v>
      </c>
      <c r="C1" s="81" t="s">
        <v>493</v>
      </c>
      <c r="D1" s="78" t="s">
        <v>228</v>
      </c>
      <c r="E1" s="78" t="s">
        <v>229</v>
      </c>
      <c r="F1" s="80" t="s">
        <v>580</v>
      </c>
      <c r="G1" s="80" t="s">
        <v>551</v>
      </c>
      <c r="H1" s="80" t="s">
        <v>230</v>
      </c>
      <c r="I1" s="82" t="s">
        <v>516</v>
      </c>
      <c r="K1" s="81" t="s">
        <v>517</v>
      </c>
      <c r="L1" s="80" t="s">
        <v>518</v>
      </c>
      <c r="N1" s="80" t="s">
        <v>581</v>
      </c>
    </row>
    <row r="2" spans="1:14" ht="17.25" customHeight="1" x14ac:dyDescent="0.2">
      <c r="A2" t="s">
        <v>486</v>
      </c>
      <c r="B2" t="s">
        <v>491</v>
      </c>
      <c r="C2">
        <v>13</v>
      </c>
      <c r="D2" s="79">
        <v>1</v>
      </c>
      <c r="E2" s="79" t="s">
        <v>231</v>
      </c>
      <c r="F2">
        <v>100</v>
      </c>
      <c r="G2">
        <v>249</v>
      </c>
      <c r="H2">
        <v>249</v>
      </c>
      <c r="I2">
        <v>6</v>
      </c>
      <c r="K2">
        <f>County</f>
        <v>0</v>
      </c>
      <c r="L2" t="e">
        <f>VLOOKUP(County,E2:I255,5)</f>
        <v>#N/A</v>
      </c>
      <c r="M2" t="s">
        <v>523</v>
      </c>
      <c r="N2" t="e">
        <f>VLOOKUP(County,E2:I255,2)</f>
        <v>#N/A</v>
      </c>
    </row>
    <row r="3" spans="1:14" ht="17.25" customHeight="1" x14ac:dyDescent="0.2">
      <c r="A3" t="s">
        <v>487</v>
      </c>
      <c r="B3" t="s">
        <v>492</v>
      </c>
      <c r="C3">
        <v>14</v>
      </c>
      <c r="D3" s="79">
        <v>2</v>
      </c>
      <c r="E3" s="79" t="s">
        <v>233</v>
      </c>
      <c r="F3">
        <v>100</v>
      </c>
      <c r="G3">
        <v>249</v>
      </c>
      <c r="H3">
        <v>249</v>
      </c>
      <c r="I3">
        <v>6</v>
      </c>
      <c r="M3" t="s">
        <v>524</v>
      </c>
    </row>
    <row r="4" spans="1:14" ht="17.25" customHeight="1" x14ac:dyDescent="0.2">
      <c r="A4" t="s">
        <v>488</v>
      </c>
      <c r="B4" t="s">
        <v>490</v>
      </c>
      <c r="C4">
        <v>15</v>
      </c>
      <c r="D4" s="79">
        <v>3</v>
      </c>
      <c r="E4" s="79" t="s">
        <v>235</v>
      </c>
      <c r="F4">
        <v>100</v>
      </c>
      <c r="G4">
        <v>249</v>
      </c>
      <c r="H4">
        <v>249</v>
      </c>
      <c r="I4">
        <v>6</v>
      </c>
    </row>
    <row r="5" spans="1:14" ht="17.25" customHeight="1" x14ac:dyDescent="0.2">
      <c r="D5" s="79">
        <v>4</v>
      </c>
      <c r="E5" s="79" t="s">
        <v>237</v>
      </c>
      <c r="F5">
        <v>100</v>
      </c>
      <c r="G5">
        <v>249</v>
      </c>
      <c r="H5">
        <v>249</v>
      </c>
      <c r="I5">
        <v>5</v>
      </c>
      <c r="J5" s="13"/>
    </row>
    <row r="6" spans="1:14" ht="17.25" customHeight="1" x14ac:dyDescent="0.2">
      <c r="D6" s="79">
        <v>5</v>
      </c>
      <c r="E6" s="79" t="s">
        <v>238</v>
      </c>
      <c r="F6">
        <v>100</v>
      </c>
      <c r="G6">
        <v>249</v>
      </c>
      <c r="H6">
        <v>249</v>
      </c>
      <c r="I6">
        <v>6</v>
      </c>
    </row>
    <row r="7" spans="1:14" ht="17.25" customHeight="1" x14ac:dyDescent="0.2">
      <c r="D7" s="79">
        <v>6</v>
      </c>
      <c r="E7" s="79" t="s">
        <v>239</v>
      </c>
      <c r="F7">
        <v>100</v>
      </c>
      <c r="G7">
        <v>249</v>
      </c>
      <c r="H7">
        <v>249</v>
      </c>
      <c r="I7">
        <v>6</v>
      </c>
    </row>
    <row r="8" spans="1:14" ht="17.25" customHeight="1" x14ac:dyDescent="0.2">
      <c r="D8" s="79">
        <v>7</v>
      </c>
      <c r="E8" s="79" t="s">
        <v>240</v>
      </c>
      <c r="F8">
        <v>100</v>
      </c>
      <c r="G8">
        <v>249</v>
      </c>
      <c r="H8">
        <v>249</v>
      </c>
      <c r="I8">
        <v>5</v>
      </c>
    </row>
    <row r="9" spans="1:14" ht="17.25" customHeight="1" x14ac:dyDescent="0.2">
      <c r="D9" s="79">
        <v>8</v>
      </c>
      <c r="E9" s="79" t="s">
        <v>241</v>
      </c>
      <c r="F9">
        <v>100</v>
      </c>
      <c r="G9">
        <v>249</v>
      </c>
      <c r="H9">
        <v>249</v>
      </c>
      <c r="I9">
        <v>6</v>
      </c>
    </row>
    <row r="10" spans="1:14" ht="17.25" customHeight="1" x14ac:dyDescent="0.2">
      <c r="D10" s="79">
        <v>9</v>
      </c>
      <c r="E10" s="79" t="s">
        <v>242</v>
      </c>
      <c r="F10">
        <v>100</v>
      </c>
      <c r="G10">
        <v>249</v>
      </c>
      <c r="H10">
        <v>249</v>
      </c>
      <c r="I10">
        <v>6</v>
      </c>
    </row>
    <row r="11" spans="1:14" ht="17.25" customHeight="1" x14ac:dyDescent="0.2">
      <c r="D11" s="79">
        <v>10</v>
      </c>
      <c r="E11" s="79" t="s">
        <v>243</v>
      </c>
      <c r="F11">
        <v>100</v>
      </c>
      <c r="G11">
        <v>249</v>
      </c>
      <c r="H11">
        <v>249</v>
      </c>
      <c r="I11">
        <v>5</v>
      </c>
    </row>
    <row r="12" spans="1:14" ht="17.25" customHeight="1" x14ac:dyDescent="0.2">
      <c r="D12" s="79">
        <v>11</v>
      </c>
      <c r="E12" s="79" t="s">
        <v>244</v>
      </c>
      <c r="F12">
        <v>100</v>
      </c>
      <c r="G12">
        <v>249</v>
      </c>
      <c r="H12">
        <v>249</v>
      </c>
      <c r="I12">
        <v>6</v>
      </c>
    </row>
    <row r="13" spans="1:14" ht="17.25" customHeight="1" x14ac:dyDescent="0.2">
      <c r="D13" s="79">
        <v>12</v>
      </c>
      <c r="E13" s="79" t="s">
        <v>245</v>
      </c>
      <c r="F13">
        <v>100</v>
      </c>
      <c r="G13">
        <v>249</v>
      </c>
      <c r="H13">
        <v>249</v>
      </c>
      <c r="I13">
        <v>6</v>
      </c>
    </row>
    <row r="14" spans="1:14" ht="17.25" customHeight="1" x14ac:dyDescent="0.2">
      <c r="D14" s="79">
        <v>13</v>
      </c>
      <c r="E14" s="79" t="s">
        <v>246</v>
      </c>
      <c r="F14">
        <v>100</v>
      </c>
      <c r="G14">
        <v>249</v>
      </c>
      <c r="H14">
        <v>249</v>
      </c>
      <c r="I14">
        <v>5</v>
      </c>
    </row>
    <row r="15" spans="1:14" ht="17.25" customHeight="1" x14ac:dyDescent="0.2">
      <c r="D15" s="79">
        <v>14</v>
      </c>
      <c r="E15" s="79" t="s">
        <v>247</v>
      </c>
      <c r="F15">
        <v>100</v>
      </c>
      <c r="G15">
        <v>249</v>
      </c>
      <c r="H15">
        <v>249</v>
      </c>
      <c r="I15">
        <v>6</v>
      </c>
    </row>
    <row r="16" spans="1:14" ht="17.25" customHeight="1" x14ac:dyDescent="0.2">
      <c r="D16" s="79">
        <v>15</v>
      </c>
      <c r="E16" s="79" t="s">
        <v>248</v>
      </c>
      <c r="F16">
        <v>100</v>
      </c>
      <c r="G16">
        <v>249</v>
      </c>
      <c r="H16">
        <v>249</v>
      </c>
      <c r="I16">
        <v>5</v>
      </c>
    </row>
    <row r="17" spans="4:9" ht="17.25" customHeight="1" x14ac:dyDescent="0.2">
      <c r="D17" s="79">
        <v>16</v>
      </c>
      <c r="E17" s="79" t="s">
        <v>249</v>
      </c>
      <c r="F17">
        <v>100</v>
      </c>
      <c r="G17">
        <v>249</v>
      </c>
      <c r="H17">
        <v>249</v>
      </c>
      <c r="I17">
        <v>6</v>
      </c>
    </row>
    <row r="18" spans="4:9" ht="17.25" customHeight="1" x14ac:dyDescent="0.2">
      <c r="D18" s="79">
        <v>17</v>
      </c>
      <c r="E18" s="79" t="s">
        <v>250</v>
      </c>
      <c r="F18">
        <v>100</v>
      </c>
      <c r="G18">
        <v>249</v>
      </c>
      <c r="H18">
        <v>249</v>
      </c>
      <c r="I18">
        <v>6</v>
      </c>
    </row>
    <row r="19" spans="4:9" ht="17.25" customHeight="1" x14ac:dyDescent="0.2">
      <c r="D19" s="79">
        <v>18</v>
      </c>
      <c r="E19" s="79" t="s">
        <v>251</v>
      </c>
      <c r="F19">
        <v>100</v>
      </c>
      <c r="G19">
        <v>249</v>
      </c>
      <c r="H19">
        <v>249</v>
      </c>
      <c r="I19">
        <v>6</v>
      </c>
    </row>
    <row r="20" spans="4:9" ht="17.25" customHeight="1" x14ac:dyDescent="0.2">
      <c r="D20" s="79">
        <v>19</v>
      </c>
      <c r="E20" s="79" t="s">
        <v>252</v>
      </c>
      <c r="F20">
        <v>100</v>
      </c>
      <c r="G20">
        <v>249</v>
      </c>
      <c r="H20">
        <v>249</v>
      </c>
      <c r="I20">
        <v>6</v>
      </c>
    </row>
    <row r="21" spans="4:9" ht="17.25" customHeight="1" x14ac:dyDescent="0.2">
      <c r="D21" s="79">
        <v>20</v>
      </c>
      <c r="E21" s="79" t="s">
        <v>236</v>
      </c>
      <c r="F21">
        <v>100</v>
      </c>
      <c r="G21">
        <v>50</v>
      </c>
      <c r="H21">
        <v>249</v>
      </c>
      <c r="I21">
        <v>6</v>
      </c>
    </row>
    <row r="22" spans="4:9" ht="17.25" customHeight="1" x14ac:dyDescent="0.2">
      <c r="D22" s="79">
        <v>21</v>
      </c>
      <c r="E22" s="79" t="s">
        <v>253</v>
      </c>
      <c r="F22">
        <v>100</v>
      </c>
      <c r="G22">
        <v>249</v>
      </c>
      <c r="H22">
        <v>249</v>
      </c>
      <c r="I22">
        <v>6</v>
      </c>
    </row>
    <row r="23" spans="4:9" ht="17.25" customHeight="1" x14ac:dyDescent="0.2">
      <c r="D23" s="79">
        <v>22</v>
      </c>
      <c r="E23" s="79" t="s">
        <v>254</v>
      </c>
      <c r="F23">
        <v>100</v>
      </c>
      <c r="G23">
        <v>249</v>
      </c>
      <c r="H23">
        <v>249</v>
      </c>
      <c r="I23">
        <v>6</v>
      </c>
    </row>
    <row r="24" spans="4:9" ht="17.25" customHeight="1" x14ac:dyDescent="0.2">
      <c r="D24" s="79">
        <v>23</v>
      </c>
      <c r="E24" s="79" t="s">
        <v>255</v>
      </c>
      <c r="F24">
        <v>100</v>
      </c>
      <c r="G24">
        <v>249</v>
      </c>
      <c r="H24">
        <v>249</v>
      </c>
      <c r="I24">
        <v>6</v>
      </c>
    </row>
    <row r="25" spans="4:9" ht="17.25" customHeight="1" x14ac:dyDescent="0.2">
      <c r="D25" s="79">
        <v>24</v>
      </c>
      <c r="E25" s="79" t="s">
        <v>256</v>
      </c>
      <c r="F25">
        <v>100</v>
      </c>
      <c r="G25">
        <v>249</v>
      </c>
      <c r="H25">
        <v>249</v>
      </c>
      <c r="I25">
        <v>4</v>
      </c>
    </row>
    <row r="26" spans="4:9" ht="17.25" customHeight="1" x14ac:dyDescent="0.2">
      <c r="D26" s="79">
        <v>25</v>
      </c>
      <c r="E26" s="79" t="s">
        <v>257</v>
      </c>
      <c r="F26">
        <v>100</v>
      </c>
      <c r="G26">
        <v>249</v>
      </c>
      <c r="H26">
        <v>249</v>
      </c>
      <c r="I26">
        <v>6</v>
      </c>
    </row>
    <row r="27" spans="4:9" ht="17.25" customHeight="1" x14ac:dyDescent="0.2">
      <c r="D27" s="79">
        <v>26</v>
      </c>
      <c r="E27" s="79" t="s">
        <v>258</v>
      </c>
      <c r="F27">
        <v>100</v>
      </c>
      <c r="G27">
        <v>249</v>
      </c>
      <c r="H27">
        <v>249</v>
      </c>
      <c r="I27">
        <v>6</v>
      </c>
    </row>
    <row r="28" spans="4:9" ht="17.25" customHeight="1" x14ac:dyDescent="0.2">
      <c r="D28" s="79">
        <v>27</v>
      </c>
      <c r="E28" s="79" t="s">
        <v>259</v>
      </c>
      <c r="F28">
        <v>100</v>
      </c>
      <c r="G28">
        <v>249</v>
      </c>
      <c r="H28">
        <v>249</v>
      </c>
      <c r="I28">
        <v>6</v>
      </c>
    </row>
    <row r="29" spans="4:9" ht="17.25" customHeight="1" x14ac:dyDescent="0.2">
      <c r="D29" s="79">
        <v>28</v>
      </c>
      <c r="E29" s="79" t="s">
        <v>260</v>
      </c>
      <c r="F29">
        <v>100</v>
      </c>
      <c r="G29">
        <v>249</v>
      </c>
      <c r="H29">
        <v>249</v>
      </c>
      <c r="I29">
        <v>6</v>
      </c>
    </row>
    <row r="30" spans="4:9" ht="17.25" customHeight="1" x14ac:dyDescent="0.2">
      <c r="D30" s="79">
        <v>29</v>
      </c>
      <c r="E30" s="79" t="s">
        <v>261</v>
      </c>
      <c r="F30">
        <v>100</v>
      </c>
      <c r="G30">
        <v>249</v>
      </c>
      <c r="H30">
        <v>249</v>
      </c>
      <c r="I30">
        <v>5</v>
      </c>
    </row>
    <row r="31" spans="4:9" ht="17.25" customHeight="1" x14ac:dyDescent="0.2">
      <c r="D31" s="79">
        <v>30</v>
      </c>
      <c r="E31" s="79" t="s">
        <v>262</v>
      </c>
      <c r="F31">
        <v>100</v>
      </c>
      <c r="G31">
        <v>249</v>
      </c>
      <c r="H31">
        <v>249</v>
      </c>
      <c r="I31">
        <v>6</v>
      </c>
    </row>
    <row r="32" spans="4:9" ht="17.25" customHeight="1" x14ac:dyDescent="0.2">
      <c r="D32" s="79">
        <v>31</v>
      </c>
      <c r="E32" s="79" t="s">
        <v>263</v>
      </c>
      <c r="F32">
        <v>100</v>
      </c>
      <c r="G32">
        <v>249</v>
      </c>
      <c r="H32">
        <v>249</v>
      </c>
      <c r="I32">
        <v>4</v>
      </c>
    </row>
    <row r="33" spans="4:9" ht="17.25" customHeight="1" x14ac:dyDescent="0.2">
      <c r="D33" s="79">
        <v>32</v>
      </c>
      <c r="E33" s="79" t="s">
        <v>264</v>
      </c>
      <c r="F33">
        <v>100</v>
      </c>
      <c r="G33">
        <v>249</v>
      </c>
      <c r="H33">
        <v>249</v>
      </c>
      <c r="I33">
        <v>6</v>
      </c>
    </row>
    <row r="34" spans="4:9" ht="17.25" customHeight="1" x14ac:dyDescent="0.2">
      <c r="D34" s="79">
        <v>33</v>
      </c>
      <c r="E34" s="79" t="s">
        <v>265</v>
      </c>
      <c r="F34">
        <v>100</v>
      </c>
      <c r="G34">
        <v>249</v>
      </c>
      <c r="H34">
        <v>249</v>
      </c>
      <c r="I34">
        <v>6</v>
      </c>
    </row>
    <row r="35" spans="4:9" ht="17.25" customHeight="1" x14ac:dyDescent="0.2">
      <c r="D35" s="79">
        <v>34</v>
      </c>
      <c r="E35" s="79" t="s">
        <v>266</v>
      </c>
      <c r="F35">
        <v>100</v>
      </c>
      <c r="G35">
        <v>249</v>
      </c>
      <c r="H35">
        <v>249</v>
      </c>
      <c r="I35">
        <v>6</v>
      </c>
    </row>
    <row r="36" spans="4:9" ht="17.25" customHeight="1" x14ac:dyDescent="0.2">
      <c r="D36" s="79">
        <v>35</v>
      </c>
      <c r="E36" s="79" t="s">
        <v>267</v>
      </c>
      <c r="F36">
        <v>100</v>
      </c>
      <c r="G36">
        <v>249</v>
      </c>
      <c r="H36">
        <v>249</v>
      </c>
      <c r="I36">
        <v>6</v>
      </c>
    </row>
    <row r="37" spans="4:9" ht="17.25" customHeight="1" x14ac:dyDescent="0.2">
      <c r="D37" s="79">
        <v>36</v>
      </c>
      <c r="E37" s="79" t="s">
        <v>268</v>
      </c>
      <c r="F37">
        <v>100</v>
      </c>
      <c r="G37">
        <v>50</v>
      </c>
      <c r="H37">
        <v>249</v>
      </c>
      <c r="I37">
        <v>6</v>
      </c>
    </row>
    <row r="38" spans="4:9" ht="17.25" customHeight="1" x14ac:dyDescent="0.2">
      <c r="D38" s="79">
        <v>37</v>
      </c>
      <c r="E38" s="79" t="s">
        <v>269</v>
      </c>
      <c r="F38">
        <v>100</v>
      </c>
      <c r="G38">
        <v>249</v>
      </c>
      <c r="H38">
        <v>249</v>
      </c>
      <c r="I38">
        <v>6</v>
      </c>
    </row>
    <row r="39" spans="4:9" ht="17.25" customHeight="1" x14ac:dyDescent="0.2">
      <c r="D39" s="79">
        <v>38</v>
      </c>
      <c r="E39" s="79" t="s">
        <v>270</v>
      </c>
      <c r="F39">
        <v>100</v>
      </c>
      <c r="G39">
        <v>249</v>
      </c>
      <c r="H39">
        <v>249</v>
      </c>
      <c r="I39">
        <v>6</v>
      </c>
    </row>
    <row r="40" spans="4:9" ht="17.25" customHeight="1" x14ac:dyDescent="0.2">
      <c r="D40" s="79">
        <v>39</v>
      </c>
      <c r="E40" s="79" t="s">
        <v>271</v>
      </c>
      <c r="F40">
        <v>100</v>
      </c>
      <c r="G40">
        <v>249</v>
      </c>
      <c r="H40">
        <v>249</v>
      </c>
      <c r="I40">
        <v>6</v>
      </c>
    </row>
    <row r="41" spans="4:9" ht="17.25" customHeight="1" x14ac:dyDescent="0.2">
      <c r="D41" s="79">
        <v>40</v>
      </c>
      <c r="E41" s="79" t="s">
        <v>272</v>
      </c>
      <c r="F41">
        <v>100</v>
      </c>
      <c r="G41">
        <v>249</v>
      </c>
      <c r="H41">
        <v>249</v>
      </c>
      <c r="I41">
        <v>6</v>
      </c>
    </row>
    <row r="42" spans="4:9" ht="17.25" customHeight="1" x14ac:dyDescent="0.2">
      <c r="D42" s="79">
        <v>41</v>
      </c>
      <c r="E42" s="79" t="s">
        <v>273</v>
      </c>
      <c r="F42">
        <v>100</v>
      </c>
      <c r="G42">
        <v>249</v>
      </c>
      <c r="H42">
        <v>249</v>
      </c>
      <c r="I42">
        <v>6</v>
      </c>
    </row>
    <row r="43" spans="4:9" ht="17.25" customHeight="1" x14ac:dyDescent="0.2">
      <c r="D43" s="79">
        <v>42</v>
      </c>
      <c r="E43" s="79" t="s">
        <v>274</v>
      </c>
      <c r="F43">
        <v>100</v>
      </c>
      <c r="G43">
        <v>249</v>
      </c>
      <c r="H43">
        <v>249</v>
      </c>
      <c r="I43">
        <v>6</v>
      </c>
    </row>
    <row r="44" spans="4:9" ht="17.25" customHeight="1" x14ac:dyDescent="0.2">
      <c r="D44" s="79">
        <v>43</v>
      </c>
      <c r="E44" s="79" t="s">
        <v>275</v>
      </c>
      <c r="F44">
        <v>100</v>
      </c>
      <c r="G44">
        <v>50</v>
      </c>
      <c r="H44">
        <v>249</v>
      </c>
      <c r="I44">
        <v>6</v>
      </c>
    </row>
    <row r="45" spans="4:9" ht="17.25" customHeight="1" x14ac:dyDescent="0.2">
      <c r="D45" s="79">
        <v>44</v>
      </c>
      <c r="E45" s="79" t="s">
        <v>276</v>
      </c>
      <c r="F45">
        <v>100</v>
      </c>
      <c r="G45">
        <v>249</v>
      </c>
      <c r="H45">
        <v>249</v>
      </c>
      <c r="I45">
        <v>6</v>
      </c>
    </row>
    <row r="46" spans="4:9" ht="17.25" customHeight="1" x14ac:dyDescent="0.2">
      <c r="D46" s="79">
        <v>45</v>
      </c>
      <c r="E46" s="79" t="s">
        <v>277</v>
      </c>
      <c r="F46">
        <v>100</v>
      </c>
      <c r="G46">
        <v>249</v>
      </c>
      <c r="H46">
        <v>249</v>
      </c>
      <c r="I46">
        <v>6</v>
      </c>
    </row>
    <row r="47" spans="4:9" ht="17.25" customHeight="1" x14ac:dyDescent="0.2">
      <c r="D47" s="79">
        <v>46</v>
      </c>
      <c r="E47" s="79" t="s">
        <v>278</v>
      </c>
      <c r="F47">
        <v>100</v>
      </c>
      <c r="G47">
        <v>249</v>
      </c>
      <c r="H47">
        <v>249</v>
      </c>
      <c r="I47">
        <v>5</v>
      </c>
    </row>
    <row r="48" spans="4:9" ht="17.25" customHeight="1" x14ac:dyDescent="0.2">
      <c r="D48" s="79">
        <v>47</v>
      </c>
      <c r="E48" s="79" t="s">
        <v>279</v>
      </c>
      <c r="F48">
        <v>100</v>
      </c>
      <c r="G48">
        <v>249</v>
      </c>
      <c r="H48">
        <v>249</v>
      </c>
      <c r="I48">
        <v>6</v>
      </c>
    </row>
    <row r="49" spans="4:9" ht="17.25" customHeight="1" x14ac:dyDescent="0.2">
      <c r="D49" s="79">
        <v>48</v>
      </c>
      <c r="E49" s="79" t="s">
        <v>280</v>
      </c>
      <c r="F49">
        <v>100</v>
      </c>
      <c r="G49">
        <v>249</v>
      </c>
      <c r="H49">
        <v>249</v>
      </c>
      <c r="I49">
        <v>6</v>
      </c>
    </row>
    <row r="50" spans="4:9" ht="17.25" customHeight="1" x14ac:dyDescent="0.2">
      <c r="D50" s="79">
        <v>49</v>
      </c>
      <c r="E50" s="79" t="s">
        <v>281</v>
      </c>
      <c r="F50">
        <v>100</v>
      </c>
      <c r="G50">
        <v>249</v>
      </c>
      <c r="H50">
        <v>249</v>
      </c>
      <c r="I50">
        <v>6</v>
      </c>
    </row>
    <row r="51" spans="4:9" ht="17.25" customHeight="1" x14ac:dyDescent="0.2">
      <c r="D51" s="79">
        <v>50</v>
      </c>
      <c r="E51" s="79" t="s">
        <v>282</v>
      </c>
      <c r="F51">
        <v>100</v>
      </c>
      <c r="G51">
        <v>249</v>
      </c>
      <c r="H51">
        <v>249</v>
      </c>
      <c r="I51">
        <v>6</v>
      </c>
    </row>
    <row r="52" spans="4:9" ht="17.25" customHeight="1" x14ac:dyDescent="0.2">
      <c r="D52" s="79">
        <v>51</v>
      </c>
      <c r="E52" s="79" t="s">
        <v>283</v>
      </c>
      <c r="F52">
        <v>100</v>
      </c>
      <c r="G52">
        <v>249</v>
      </c>
      <c r="H52">
        <v>249</v>
      </c>
      <c r="I52">
        <v>6</v>
      </c>
    </row>
    <row r="53" spans="4:9" ht="17.25" customHeight="1" x14ac:dyDescent="0.2">
      <c r="D53" s="79">
        <v>52</v>
      </c>
      <c r="E53" s="79" t="s">
        <v>284</v>
      </c>
      <c r="F53">
        <v>100</v>
      </c>
      <c r="G53">
        <v>249</v>
      </c>
      <c r="H53">
        <v>249</v>
      </c>
      <c r="I53">
        <v>6</v>
      </c>
    </row>
    <row r="54" spans="4:9" ht="17.25" customHeight="1" x14ac:dyDescent="0.2">
      <c r="D54" s="79">
        <v>53</v>
      </c>
      <c r="E54" s="79" t="s">
        <v>285</v>
      </c>
      <c r="F54">
        <v>100</v>
      </c>
      <c r="G54">
        <v>249</v>
      </c>
      <c r="H54">
        <v>249</v>
      </c>
      <c r="I54">
        <v>6</v>
      </c>
    </row>
    <row r="55" spans="4:9" ht="17.25" customHeight="1" x14ac:dyDescent="0.2">
      <c r="D55" s="79">
        <v>54</v>
      </c>
      <c r="E55" s="79" t="s">
        <v>286</v>
      </c>
      <c r="F55">
        <v>100</v>
      </c>
      <c r="G55">
        <v>249</v>
      </c>
      <c r="H55">
        <v>249</v>
      </c>
      <c r="I55">
        <v>6</v>
      </c>
    </row>
    <row r="56" spans="4:9" ht="17.25" customHeight="1" x14ac:dyDescent="0.2">
      <c r="D56" s="79">
        <v>55</v>
      </c>
      <c r="E56" s="79" t="s">
        <v>287</v>
      </c>
      <c r="F56">
        <v>100</v>
      </c>
      <c r="G56">
        <v>249</v>
      </c>
      <c r="H56">
        <v>249</v>
      </c>
      <c r="I56">
        <v>6</v>
      </c>
    </row>
    <row r="57" spans="4:9" ht="17.25" customHeight="1" x14ac:dyDescent="0.2">
      <c r="D57" s="79">
        <v>56</v>
      </c>
      <c r="E57" s="79" t="s">
        <v>288</v>
      </c>
      <c r="F57">
        <v>100</v>
      </c>
      <c r="G57">
        <v>249</v>
      </c>
      <c r="H57">
        <v>249</v>
      </c>
      <c r="I57">
        <v>6</v>
      </c>
    </row>
    <row r="58" spans="4:9" ht="17.25" customHeight="1" x14ac:dyDescent="0.2">
      <c r="D58" s="79">
        <v>57</v>
      </c>
      <c r="E58" s="79" t="s">
        <v>289</v>
      </c>
      <c r="F58">
        <v>100</v>
      </c>
      <c r="G58">
        <v>50</v>
      </c>
      <c r="H58">
        <v>249</v>
      </c>
      <c r="I58">
        <v>6</v>
      </c>
    </row>
    <row r="59" spans="4:9" ht="17.25" customHeight="1" x14ac:dyDescent="0.2">
      <c r="D59" s="79">
        <v>58</v>
      </c>
      <c r="E59" s="79" t="s">
        <v>290</v>
      </c>
      <c r="F59">
        <v>100</v>
      </c>
      <c r="G59">
        <v>249</v>
      </c>
      <c r="H59">
        <v>249</v>
      </c>
      <c r="I59">
        <v>6</v>
      </c>
    </row>
    <row r="60" spans="4:9" ht="17.25" customHeight="1" x14ac:dyDescent="0.2">
      <c r="D60" s="79">
        <v>59</v>
      </c>
      <c r="E60" s="79" t="s">
        <v>291</v>
      </c>
      <c r="F60">
        <v>100</v>
      </c>
      <c r="G60">
        <v>249</v>
      </c>
      <c r="H60">
        <v>249</v>
      </c>
      <c r="I60">
        <v>6</v>
      </c>
    </row>
    <row r="61" spans="4:9" ht="17.25" customHeight="1" x14ac:dyDescent="0.2">
      <c r="D61" s="79">
        <v>60</v>
      </c>
      <c r="E61" s="79" t="s">
        <v>292</v>
      </c>
      <c r="F61">
        <v>100</v>
      </c>
      <c r="G61">
        <v>249</v>
      </c>
      <c r="H61">
        <v>249</v>
      </c>
      <c r="I61">
        <v>6</v>
      </c>
    </row>
    <row r="62" spans="4:9" ht="17.25" customHeight="1" x14ac:dyDescent="0.2">
      <c r="D62" s="79">
        <v>61</v>
      </c>
      <c r="E62" s="79" t="s">
        <v>293</v>
      </c>
      <c r="F62">
        <v>100</v>
      </c>
      <c r="G62">
        <v>50</v>
      </c>
      <c r="H62">
        <v>249</v>
      </c>
      <c r="I62">
        <v>6</v>
      </c>
    </row>
    <row r="63" spans="4:9" ht="17.25" customHeight="1" x14ac:dyDescent="0.2">
      <c r="D63" s="79">
        <v>62</v>
      </c>
      <c r="E63" s="79" t="s">
        <v>294</v>
      </c>
      <c r="F63">
        <v>100</v>
      </c>
      <c r="G63">
        <v>249</v>
      </c>
      <c r="H63">
        <v>249</v>
      </c>
      <c r="I63">
        <v>5</v>
      </c>
    </row>
    <row r="64" spans="4:9" ht="17.25" customHeight="1" x14ac:dyDescent="0.2">
      <c r="D64" s="79">
        <v>63</v>
      </c>
      <c r="E64" s="79" t="s">
        <v>295</v>
      </c>
      <c r="F64">
        <v>100</v>
      </c>
      <c r="G64">
        <v>249</v>
      </c>
      <c r="H64">
        <v>249</v>
      </c>
      <c r="I64">
        <v>6</v>
      </c>
    </row>
    <row r="65" spans="4:9" ht="17.25" customHeight="1" x14ac:dyDescent="0.2">
      <c r="D65" s="79">
        <v>64</v>
      </c>
      <c r="E65" s="79" t="s">
        <v>296</v>
      </c>
      <c r="F65">
        <v>100</v>
      </c>
      <c r="G65">
        <v>249</v>
      </c>
      <c r="H65">
        <v>249</v>
      </c>
      <c r="I65">
        <v>4</v>
      </c>
    </row>
    <row r="66" spans="4:9" ht="17.25" customHeight="1" x14ac:dyDescent="0.2">
      <c r="D66" s="79">
        <v>65</v>
      </c>
      <c r="E66" s="79" t="s">
        <v>297</v>
      </c>
      <c r="F66">
        <v>100</v>
      </c>
      <c r="G66">
        <v>249</v>
      </c>
      <c r="H66">
        <v>249</v>
      </c>
      <c r="I66">
        <v>6</v>
      </c>
    </row>
    <row r="67" spans="4:9" ht="17.25" customHeight="1" x14ac:dyDescent="0.2">
      <c r="D67" s="79">
        <v>66</v>
      </c>
      <c r="E67" s="79" t="s">
        <v>298</v>
      </c>
      <c r="F67">
        <v>100</v>
      </c>
      <c r="G67">
        <v>249</v>
      </c>
      <c r="H67">
        <v>249</v>
      </c>
      <c r="I67">
        <v>4</v>
      </c>
    </row>
    <row r="68" spans="4:9" ht="17.25" customHeight="1" x14ac:dyDescent="0.2">
      <c r="D68" s="79">
        <v>67</v>
      </c>
      <c r="E68" s="79" t="s">
        <v>299</v>
      </c>
      <c r="F68">
        <v>100</v>
      </c>
      <c r="G68">
        <v>249</v>
      </c>
      <c r="H68">
        <v>249</v>
      </c>
      <c r="I68">
        <v>6</v>
      </c>
    </row>
    <row r="69" spans="4:9" ht="17.25" customHeight="1" x14ac:dyDescent="0.2">
      <c r="D69" s="79">
        <v>68</v>
      </c>
      <c r="E69" s="79" t="s">
        <v>300</v>
      </c>
      <c r="F69">
        <v>100</v>
      </c>
      <c r="G69">
        <v>249</v>
      </c>
      <c r="H69">
        <v>249</v>
      </c>
      <c r="I69">
        <v>6</v>
      </c>
    </row>
    <row r="70" spans="4:9" ht="17.25" customHeight="1" x14ac:dyDescent="0.2">
      <c r="D70" s="79">
        <v>69</v>
      </c>
      <c r="E70" s="79" t="s">
        <v>301</v>
      </c>
      <c r="F70">
        <v>100</v>
      </c>
      <c r="G70">
        <v>249</v>
      </c>
      <c r="H70">
        <v>249</v>
      </c>
      <c r="I70">
        <v>5</v>
      </c>
    </row>
    <row r="71" spans="4:9" ht="17.25" customHeight="1" x14ac:dyDescent="0.2">
      <c r="D71" s="79">
        <v>70</v>
      </c>
      <c r="E71" s="79" t="s">
        <v>302</v>
      </c>
      <c r="F71">
        <v>100</v>
      </c>
      <c r="G71">
        <v>50</v>
      </c>
      <c r="H71">
        <v>249</v>
      </c>
      <c r="I71">
        <v>6</v>
      </c>
    </row>
    <row r="72" spans="4:9" ht="17.25" customHeight="1" x14ac:dyDescent="0.2">
      <c r="D72" s="79">
        <v>71</v>
      </c>
      <c r="E72" s="79" t="s">
        <v>303</v>
      </c>
      <c r="F72">
        <v>100</v>
      </c>
      <c r="G72">
        <v>249</v>
      </c>
      <c r="H72">
        <v>100</v>
      </c>
      <c r="I72">
        <v>4</v>
      </c>
    </row>
    <row r="73" spans="4:9" ht="17.25" customHeight="1" x14ac:dyDescent="0.2">
      <c r="D73" s="79">
        <v>72</v>
      </c>
      <c r="E73" s="79" t="s">
        <v>304</v>
      </c>
      <c r="F73">
        <v>100</v>
      </c>
      <c r="G73">
        <v>249</v>
      </c>
      <c r="H73">
        <v>249</v>
      </c>
      <c r="I73">
        <v>6</v>
      </c>
    </row>
    <row r="74" spans="4:9" ht="17.25" customHeight="1" x14ac:dyDescent="0.2">
      <c r="D74" s="79">
        <v>73</v>
      </c>
      <c r="E74" s="79" t="s">
        <v>305</v>
      </c>
      <c r="F74">
        <v>100</v>
      </c>
      <c r="G74">
        <v>249</v>
      </c>
      <c r="H74">
        <v>249</v>
      </c>
      <c r="I74">
        <v>6</v>
      </c>
    </row>
    <row r="75" spans="4:9" ht="17.25" customHeight="1" x14ac:dyDescent="0.2">
      <c r="D75" s="79">
        <v>74</v>
      </c>
      <c r="E75" s="79" t="s">
        <v>306</v>
      </c>
      <c r="F75">
        <v>100</v>
      </c>
      <c r="G75">
        <v>249</v>
      </c>
      <c r="H75">
        <v>249</v>
      </c>
      <c r="I75">
        <v>6</v>
      </c>
    </row>
    <row r="76" spans="4:9" ht="17.25" customHeight="1" x14ac:dyDescent="0.2">
      <c r="D76" s="79">
        <v>75</v>
      </c>
      <c r="E76" s="79" t="s">
        <v>307</v>
      </c>
      <c r="F76">
        <v>100</v>
      </c>
      <c r="G76">
        <v>249</v>
      </c>
      <c r="H76">
        <v>249</v>
      </c>
      <c r="I76">
        <v>6</v>
      </c>
    </row>
    <row r="77" spans="4:9" ht="17.25" customHeight="1" x14ac:dyDescent="0.2">
      <c r="D77" s="79">
        <v>76</v>
      </c>
      <c r="E77" s="79" t="s">
        <v>308</v>
      </c>
      <c r="F77">
        <v>100</v>
      </c>
      <c r="G77">
        <v>249</v>
      </c>
      <c r="H77">
        <v>249</v>
      </c>
      <c r="I77">
        <v>6</v>
      </c>
    </row>
    <row r="78" spans="4:9" ht="17.25" customHeight="1" x14ac:dyDescent="0.2">
      <c r="D78" s="79">
        <v>77</v>
      </c>
      <c r="E78" s="79" t="s">
        <v>309</v>
      </c>
      <c r="F78">
        <v>100</v>
      </c>
      <c r="G78">
        <v>249</v>
      </c>
      <c r="H78">
        <v>249</v>
      </c>
      <c r="I78">
        <v>6</v>
      </c>
    </row>
    <row r="79" spans="4:9" ht="17.25" customHeight="1" x14ac:dyDescent="0.2">
      <c r="D79" s="79">
        <v>78</v>
      </c>
      <c r="E79" s="79" t="s">
        <v>310</v>
      </c>
      <c r="F79">
        <v>100</v>
      </c>
      <c r="G79">
        <v>249</v>
      </c>
      <c r="H79">
        <v>249</v>
      </c>
      <c r="I79">
        <v>6</v>
      </c>
    </row>
    <row r="80" spans="4:9" ht="17.25" customHeight="1" x14ac:dyDescent="0.2">
      <c r="D80" s="79">
        <v>79</v>
      </c>
      <c r="E80" s="79" t="s">
        <v>311</v>
      </c>
      <c r="F80">
        <v>100</v>
      </c>
      <c r="G80">
        <v>50</v>
      </c>
      <c r="H80">
        <v>249</v>
      </c>
      <c r="I80">
        <v>6</v>
      </c>
    </row>
    <row r="81" spans="4:9" ht="17.25" customHeight="1" x14ac:dyDescent="0.2">
      <c r="D81" s="79">
        <v>80</v>
      </c>
      <c r="E81" s="79" t="s">
        <v>312</v>
      </c>
      <c r="F81">
        <v>100</v>
      </c>
      <c r="G81">
        <v>249</v>
      </c>
      <c r="H81">
        <v>249</v>
      </c>
      <c r="I81">
        <v>6</v>
      </c>
    </row>
    <row r="82" spans="4:9" ht="17.25" customHeight="1" x14ac:dyDescent="0.2">
      <c r="D82" s="79">
        <v>81</v>
      </c>
      <c r="E82" s="79" t="s">
        <v>313</v>
      </c>
      <c r="F82">
        <v>100</v>
      </c>
      <c r="G82">
        <v>249</v>
      </c>
      <c r="H82">
        <v>249</v>
      </c>
      <c r="I82">
        <v>6</v>
      </c>
    </row>
    <row r="83" spans="4:9" ht="17.25" customHeight="1" x14ac:dyDescent="0.2">
      <c r="D83" s="79">
        <v>82</v>
      </c>
      <c r="E83" s="79" t="s">
        <v>314</v>
      </c>
      <c r="F83">
        <v>100</v>
      </c>
      <c r="G83">
        <v>249</v>
      </c>
      <c r="H83">
        <v>249</v>
      </c>
      <c r="I83">
        <v>5</v>
      </c>
    </row>
    <row r="84" spans="4:9" ht="17.25" customHeight="1" x14ac:dyDescent="0.2">
      <c r="D84" s="79">
        <v>83</v>
      </c>
      <c r="E84" s="79" t="s">
        <v>315</v>
      </c>
      <c r="F84">
        <v>100</v>
      </c>
      <c r="G84">
        <v>249</v>
      </c>
      <c r="H84">
        <v>249</v>
      </c>
      <c r="I84">
        <v>6</v>
      </c>
    </row>
    <row r="85" spans="4:9" ht="17.25" customHeight="1" x14ac:dyDescent="0.2">
      <c r="D85" s="79">
        <v>84</v>
      </c>
      <c r="E85" s="79" t="s">
        <v>234</v>
      </c>
      <c r="F85">
        <v>100</v>
      </c>
      <c r="G85">
        <v>50</v>
      </c>
      <c r="H85">
        <v>249</v>
      </c>
      <c r="I85">
        <v>6</v>
      </c>
    </row>
    <row r="86" spans="4:9" ht="17.25" customHeight="1" x14ac:dyDescent="0.2">
      <c r="D86" s="79">
        <v>85</v>
      </c>
      <c r="E86" s="79" t="s">
        <v>316</v>
      </c>
      <c r="F86">
        <v>100</v>
      </c>
      <c r="G86">
        <v>249</v>
      </c>
      <c r="H86">
        <v>249</v>
      </c>
      <c r="I86">
        <v>6</v>
      </c>
    </row>
    <row r="87" spans="4:9" ht="17.25" customHeight="1" x14ac:dyDescent="0.2">
      <c r="D87" s="79">
        <v>86</v>
      </c>
      <c r="E87" s="79" t="s">
        <v>317</v>
      </c>
      <c r="F87">
        <v>100</v>
      </c>
      <c r="G87">
        <v>249</v>
      </c>
      <c r="H87">
        <v>249</v>
      </c>
      <c r="I87">
        <v>5</v>
      </c>
    </row>
    <row r="88" spans="4:9" ht="17.25" customHeight="1" x14ac:dyDescent="0.2">
      <c r="D88" s="79">
        <v>87</v>
      </c>
      <c r="E88" s="79" t="s">
        <v>318</v>
      </c>
      <c r="F88">
        <v>100</v>
      </c>
      <c r="G88">
        <v>249</v>
      </c>
      <c r="H88">
        <v>249</v>
      </c>
      <c r="I88">
        <v>6</v>
      </c>
    </row>
    <row r="89" spans="4:9" ht="17.25" customHeight="1" x14ac:dyDescent="0.2">
      <c r="D89" s="79">
        <v>88</v>
      </c>
      <c r="E89" s="79" t="s">
        <v>319</v>
      </c>
      <c r="F89">
        <v>100</v>
      </c>
      <c r="G89">
        <v>249</v>
      </c>
      <c r="H89">
        <v>249</v>
      </c>
      <c r="I89">
        <v>5</v>
      </c>
    </row>
    <row r="90" spans="4:9" ht="17.25" customHeight="1" x14ac:dyDescent="0.2">
      <c r="D90" s="79">
        <v>89</v>
      </c>
      <c r="E90" s="79" t="s">
        <v>320</v>
      </c>
      <c r="F90">
        <v>100</v>
      </c>
      <c r="G90">
        <v>249</v>
      </c>
      <c r="H90">
        <v>249</v>
      </c>
      <c r="I90">
        <v>5</v>
      </c>
    </row>
    <row r="91" spans="4:9" ht="17.25" customHeight="1" x14ac:dyDescent="0.2">
      <c r="D91" s="79">
        <v>90</v>
      </c>
      <c r="E91" s="79" t="s">
        <v>321</v>
      </c>
      <c r="F91">
        <v>100</v>
      </c>
      <c r="G91">
        <v>249</v>
      </c>
      <c r="H91">
        <v>249</v>
      </c>
      <c r="I91">
        <v>6</v>
      </c>
    </row>
    <row r="92" spans="4:9" ht="17.25" customHeight="1" x14ac:dyDescent="0.2">
      <c r="D92" s="79">
        <v>91</v>
      </c>
      <c r="E92" s="79" t="s">
        <v>322</v>
      </c>
      <c r="F92">
        <v>100</v>
      </c>
      <c r="G92">
        <v>249</v>
      </c>
      <c r="H92">
        <v>249</v>
      </c>
      <c r="I92">
        <v>6</v>
      </c>
    </row>
    <row r="93" spans="4:9" ht="17.25" customHeight="1" x14ac:dyDescent="0.2">
      <c r="D93" s="79">
        <v>92</v>
      </c>
      <c r="E93" s="79" t="s">
        <v>323</v>
      </c>
      <c r="F93">
        <v>100</v>
      </c>
      <c r="G93">
        <v>249</v>
      </c>
      <c r="H93">
        <v>249</v>
      </c>
      <c r="I93">
        <v>6</v>
      </c>
    </row>
    <row r="94" spans="4:9" ht="17.25" customHeight="1" x14ac:dyDescent="0.2">
      <c r="D94" s="79">
        <v>93</v>
      </c>
      <c r="E94" s="79" t="s">
        <v>324</v>
      </c>
      <c r="F94">
        <v>100</v>
      </c>
      <c r="G94">
        <v>249</v>
      </c>
      <c r="H94">
        <v>249</v>
      </c>
      <c r="I94">
        <v>6</v>
      </c>
    </row>
    <row r="95" spans="4:9" ht="17.25" customHeight="1" x14ac:dyDescent="0.2">
      <c r="D95" s="79">
        <v>94</v>
      </c>
      <c r="E95" s="79" t="s">
        <v>325</v>
      </c>
      <c r="F95">
        <v>100</v>
      </c>
      <c r="G95">
        <v>249</v>
      </c>
      <c r="H95">
        <v>249</v>
      </c>
      <c r="I95">
        <v>5</v>
      </c>
    </row>
    <row r="96" spans="4:9" ht="17.25" customHeight="1" x14ac:dyDescent="0.2">
      <c r="D96" s="79">
        <v>95</v>
      </c>
      <c r="E96" s="79" t="s">
        <v>326</v>
      </c>
      <c r="F96">
        <v>100</v>
      </c>
      <c r="G96">
        <v>249</v>
      </c>
      <c r="H96">
        <v>249</v>
      </c>
      <c r="I96">
        <v>6</v>
      </c>
    </row>
    <row r="97" spans="4:9" ht="17.25" customHeight="1" x14ac:dyDescent="0.2">
      <c r="D97" s="79">
        <v>96</v>
      </c>
      <c r="E97" s="79" t="s">
        <v>327</v>
      </c>
      <c r="F97">
        <v>100</v>
      </c>
      <c r="G97">
        <v>249</v>
      </c>
      <c r="H97">
        <v>249</v>
      </c>
      <c r="I97">
        <v>6</v>
      </c>
    </row>
    <row r="98" spans="4:9" ht="17.25" customHeight="1" x14ac:dyDescent="0.2">
      <c r="D98" s="79">
        <v>97</v>
      </c>
      <c r="E98" s="79" t="s">
        <v>328</v>
      </c>
      <c r="F98">
        <v>100</v>
      </c>
      <c r="G98">
        <v>249</v>
      </c>
      <c r="H98">
        <v>249</v>
      </c>
      <c r="I98">
        <v>6</v>
      </c>
    </row>
    <row r="99" spans="4:9" ht="17.25" customHeight="1" x14ac:dyDescent="0.2">
      <c r="D99" s="79">
        <v>98</v>
      </c>
      <c r="E99" s="79" t="s">
        <v>329</v>
      </c>
      <c r="F99">
        <v>100</v>
      </c>
      <c r="G99">
        <v>249</v>
      </c>
      <c r="H99">
        <v>249</v>
      </c>
      <c r="I99">
        <v>6</v>
      </c>
    </row>
    <row r="100" spans="4:9" ht="17.25" customHeight="1" x14ac:dyDescent="0.2">
      <c r="D100" s="79">
        <v>99</v>
      </c>
      <c r="E100" s="79" t="s">
        <v>330</v>
      </c>
      <c r="F100">
        <v>100</v>
      </c>
      <c r="G100">
        <v>249</v>
      </c>
      <c r="H100">
        <v>249</v>
      </c>
      <c r="I100">
        <v>6</v>
      </c>
    </row>
    <row r="101" spans="4:9" ht="17.25" customHeight="1" x14ac:dyDescent="0.2">
      <c r="D101" s="79">
        <v>100</v>
      </c>
      <c r="E101" s="79" t="s">
        <v>331</v>
      </c>
      <c r="F101">
        <v>100</v>
      </c>
      <c r="G101">
        <v>249</v>
      </c>
      <c r="H101">
        <v>249</v>
      </c>
      <c r="I101">
        <v>6</v>
      </c>
    </row>
    <row r="102" spans="4:9" ht="17.25" customHeight="1" x14ac:dyDescent="0.2">
      <c r="D102" s="79">
        <v>101</v>
      </c>
      <c r="E102" s="79" t="s">
        <v>332</v>
      </c>
      <c r="F102">
        <v>100</v>
      </c>
      <c r="G102">
        <v>50</v>
      </c>
      <c r="H102">
        <v>249</v>
      </c>
      <c r="I102">
        <v>3</v>
      </c>
    </row>
    <row r="103" spans="4:9" ht="17.25" customHeight="1" x14ac:dyDescent="0.2">
      <c r="D103" s="79">
        <v>102</v>
      </c>
      <c r="E103" s="79" t="s">
        <v>333</v>
      </c>
      <c r="F103">
        <v>100</v>
      </c>
      <c r="G103">
        <v>249</v>
      </c>
      <c r="H103">
        <v>249</v>
      </c>
      <c r="I103">
        <v>6</v>
      </c>
    </row>
    <row r="104" spans="4:9" ht="17.25" customHeight="1" x14ac:dyDescent="0.2">
      <c r="D104" s="79">
        <v>103</v>
      </c>
      <c r="E104" s="79" t="s">
        <v>334</v>
      </c>
      <c r="F104">
        <v>100</v>
      </c>
      <c r="G104">
        <v>249</v>
      </c>
      <c r="H104">
        <v>249</v>
      </c>
      <c r="I104">
        <v>6</v>
      </c>
    </row>
    <row r="105" spans="4:9" ht="17.25" customHeight="1" x14ac:dyDescent="0.2">
      <c r="D105" s="79">
        <v>104</v>
      </c>
      <c r="E105" s="79" t="s">
        <v>335</v>
      </c>
      <c r="F105">
        <v>100</v>
      </c>
      <c r="G105">
        <v>249</v>
      </c>
      <c r="H105">
        <v>249</v>
      </c>
      <c r="I105">
        <v>6</v>
      </c>
    </row>
    <row r="106" spans="4:9" ht="17.25" customHeight="1" x14ac:dyDescent="0.2">
      <c r="D106" s="79">
        <v>105</v>
      </c>
      <c r="E106" s="79" t="s">
        <v>336</v>
      </c>
      <c r="F106">
        <v>100</v>
      </c>
      <c r="G106">
        <v>249</v>
      </c>
      <c r="H106">
        <v>249</v>
      </c>
      <c r="I106">
        <v>6</v>
      </c>
    </row>
    <row r="107" spans="4:9" ht="17.25" customHeight="1" x14ac:dyDescent="0.2">
      <c r="D107" s="79">
        <v>106</v>
      </c>
      <c r="E107" s="79" t="s">
        <v>337</v>
      </c>
      <c r="F107">
        <v>100</v>
      </c>
      <c r="G107">
        <v>249</v>
      </c>
      <c r="H107">
        <v>249</v>
      </c>
      <c r="I107">
        <v>6</v>
      </c>
    </row>
    <row r="108" spans="4:9" ht="17.25" customHeight="1" x14ac:dyDescent="0.2">
      <c r="D108" s="79">
        <v>107</v>
      </c>
      <c r="E108" s="79" t="s">
        <v>338</v>
      </c>
      <c r="F108">
        <v>100</v>
      </c>
      <c r="G108">
        <v>249</v>
      </c>
      <c r="H108">
        <v>249</v>
      </c>
      <c r="I108">
        <v>6</v>
      </c>
    </row>
    <row r="109" spans="4:9" ht="17.25" customHeight="1" x14ac:dyDescent="0.2">
      <c r="D109" s="79">
        <v>108</v>
      </c>
      <c r="E109" s="79" t="s">
        <v>339</v>
      </c>
      <c r="F109">
        <v>100</v>
      </c>
      <c r="G109">
        <v>249</v>
      </c>
      <c r="H109">
        <v>249</v>
      </c>
      <c r="I109">
        <v>4</v>
      </c>
    </row>
    <row r="110" spans="4:9" ht="17.25" customHeight="1" x14ac:dyDescent="0.2">
      <c r="D110" s="79">
        <v>109</v>
      </c>
      <c r="E110" s="79" t="s">
        <v>340</v>
      </c>
      <c r="F110">
        <v>100</v>
      </c>
      <c r="G110">
        <v>249</v>
      </c>
      <c r="H110">
        <v>249</v>
      </c>
      <c r="I110">
        <v>6</v>
      </c>
    </row>
    <row r="111" spans="4:9" ht="17.25" customHeight="1" x14ac:dyDescent="0.2">
      <c r="D111" s="79">
        <v>110</v>
      </c>
      <c r="E111" s="79" t="s">
        <v>341</v>
      </c>
      <c r="F111">
        <v>100</v>
      </c>
      <c r="G111">
        <v>249</v>
      </c>
      <c r="H111">
        <v>249</v>
      </c>
      <c r="I111">
        <v>6</v>
      </c>
    </row>
    <row r="112" spans="4:9" ht="17.25" customHeight="1" x14ac:dyDescent="0.2">
      <c r="D112" s="79">
        <v>111</v>
      </c>
      <c r="E112" s="79" t="s">
        <v>342</v>
      </c>
      <c r="F112">
        <v>100</v>
      </c>
      <c r="G112">
        <v>249</v>
      </c>
      <c r="H112">
        <v>249</v>
      </c>
      <c r="I112">
        <v>6</v>
      </c>
    </row>
    <row r="113" spans="4:9" ht="17.25" customHeight="1" x14ac:dyDescent="0.2">
      <c r="D113" s="79">
        <v>112</v>
      </c>
      <c r="E113" s="79" t="s">
        <v>343</v>
      </c>
      <c r="F113">
        <v>100</v>
      </c>
      <c r="G113">
        <v>249</v>
      </c>
      <c r="H113">
        <v>249</v>
      </c>
      <c r="I113">
        <v>6</v>
      </c>
    </row>
    <row r="114" spans="4:9" ht="17.25" customHeight="1" x14ac:dyDescent="0.2">
      <c r="D114" s="79">
        <v>113</v>
      </c>
      <c r="E114" s="79" t="s">
        <v>232</v>
      </c>
      <c r="F114">
        <v>100</v>
      </c>
      <c r="G114">
        <v>249</v>
      </c>
      <c r="H114">
        <v>249</v>
      </c>
      <c r="I114">
        <v>6</v>
      </c>
    </row>
    <row r="115" spans="4:9" ht="17.25" customHeight="1" x14ac:dyDescent="0.2">
      <c r="D115" s="79">
        <v>114</v>
      </c>
      <c r="E115" s="79" t="s">
        <v>344</v>
      </c>
      <c r="F115">
        <v>100</v>
      </c>
      <c r="G115">
        <v>249</v>
      </c>
      <c r="H115">
        <v>249</v>
      </c>
      <c r="I115">
        <v>6</v>
      </c>
    </row>
    <row r="116" spans="4:9" ht="17.25" customHeight="1" x14ac:dyDescent="0.2">
      <c r="D116" s="79">
        <v>115</v>
      </c>
      <c r="E116" s="79" t="s">
        <v>345</v>
      </c>
      <c r="F116">
        <v>100</v>
      </c>
      <c r="G116">
        <v>249</v>
      </c>
      <c r="H116">
        <v>249</v>
      </c>
      <c r="I116">
        <v>6</v>
      </c>
    </row>
    <row r="117" spans="4:9" ht="17.25" customHeight="1" x14ac:dyDescent="0.2">
      <c r="D117" s="79">
        <v>116</v>
      </c>
      <c r="E117" s="79" t="s">
        <v>346</v>
      </c>
      <c r="F117">
        <v>100</v>
      </c>
      <c r="G117">
        <v>249</v>
      </c>
      <c r="H117">
        <v>249</v>
      </c>
      <c r="I117">
        <v>6</v>
      </c>
    </row>
    <row r="118" spans="4:9" ht="17.25" customHeight="1" x14ac:dyDescent="0.2">
      <c r="D118" s="79">
        <v>117</v>
      </c>
      <c r="E118" s="79" t="s">
        <v>347</v>
      </c>
      <c r="F118">
        <v>100</v>
      </c>
      <c r="G118">
        <v>249</v>
      </c>
      <c r="H118">
        <v>249</v>
      </c>
      <c r="I118">
        <v>6</v>
      </c>
    </row>
    <row r="119" spans="4:9" ht="17.25" customHeight="1" x14ac:dyDescent="0.2">
      <c r="D119" s="79">
        <v>118</v>
      </c>
      <c r="E119" s="79" t="s">
        <v>348</v>
      </c>
      <c r="F119">
        <v>100</v>
      </c>
      <c r="G119">
        <v>249</v>
      </c>
      <c r="H119">
        <v>249</v>
      </c>
      <c r="I119">
        <v>6</v>
      </c>
    </row>
    <row r="120" spans="4:9" ht="17.25" customHeight="1" x14ac:dyDescent="0.2">
      <c r="D120" s="79">
        <v>119</v>
      </c>
      <c r="E120" s="79" t="s">
        <v>349</v>
      </c>
      <c r="F120">
        <v>100</v>
      </c>
      <c r="G120">
        <v>249</v>
      </c>
      <c r="H120">
        <v>249</v>
      </c>
      <c r="I120">
        <v>6</v>
      </c>
    </row>
    <row r="121" spans="4:9" ht="17.25" customHeight="1" x14ac:dyDescent="0.2">
      <c r="D121" s="79">
        <v>120</v>
      </c>
      <c r="E121" s="79" t="s">
        <v>350</v>
      </c>
      <c r="F121">
        <v>100</v>
      </c>
      <c r="G121">
        <v>249</v>
      </c>
      <c r="H121">
        <v>249</v>
      </c>
      <c r="I121">
        <v>5</v>
      </c>
    </row>
    <row r="122" spans="4:9" ht="17.25" customHeight="1" x14ac:dyDescent="0.2">
      <c r="D122" s="79">
        <v>121</v>
      </c>
      <c r="E122" s="79" t="s">
        <v>351</v>
      </c>
      <c r="F122">
        <v>100</v>
      </c>
      <c r="G122">
        <v>249</v>
      </c>
      <c r="H122">
        <v>249</v>
      </c>
      <c r="I122">
        <v>6</v>
      </c>
    </row>
    <row r="123" spans="4:9" ht="17.25" customHeight="1" x14ac:dyDescent="0.2">
      <c r="D123" s="79">
        <v>122</v>
      </c>
      <c r="E123" s="79" t="s">
        <v>352</v>
      </c>
      <c r="F123">
        <v>100</v>
      </c>
      <c r="G123">
        <v>249</v>
      </c>
      <c r="H123">
        <v>249</v>
      </c>
      <c r="I123">
        <v>6</v>
      </c>
    </row>
    <row r="124" spans="4:9" ht="17.25" customHeight="1" x14ac:dyDescent="0.2">
      <c r="D124" s="79">
        <v>123</v>
      </c>
      <c r="E124" s="79" t="s">
        <v>353</v>
      </c>
      <c r="F124">
        <v>100</v>
      </c>
      <c r="G124">
        <v>249</v>
      </c>
      <c r="H124">
        <v>249</v>
      </c>
      <c r="I124">
        <v>6</v>
      </c>
    </row>
    <row r="125" spans="4:9" ht="17.25" customHeight="1" x14ac:dyDescent="0.2">
      <c r="D125" s="79">
        <v>124</v>
      </c>
      <c r="E125" s="79" t="s">
        <v>354</v>
      </c>
      <c r="F125">
        <v>100</v>
      </c>
      <c r="G125">
        <v>249</v>
      </c>
      <c r="H125">
        <v>249</v>
      </c>
      <c r="I125">
        <v>4</v>
      </c>
    </row>
    <row r="126" spans="4:9" ht="17.25" customHeight="1" x14ac:dyDescent="0.2">
      <c r="D126" s="79">
        <v>125</v>
      </c>
      <c r="E126" s="79" t="s">
        <v>355</v>
      </c>
      <c r="F126">
        <v>100</v>
      </c>
      <c r="G126">
        <v>249</v>
      </c>
      <c r="H126">
        <v>249</v>
      </c>
      <c r="I126">
        <v>5</v>
      </c>
    </row>
    <row r="127" spans="4:9" ht="17.25" customHeight="1" x14ac:dyDescent="0.2">
      <c r="D127" s="79">
        <v>126</v>
      </c>
      <c r="E127" s="79" t="s">
        <v>356</v>
      </c>
      <c r="F127">
        <v>100</v>
      </c>
      <c r="G127">
        <v>50</v>
      </c>
      <c r="H127">
        <v>249</v>
      </c>
      <c r="I127">
        <v>6</v>
      </c>
    </row>
    <row r="128" spans="4:9" ht="17.25" customHeight="1" x14ac:dyDescent="0.2">
      <c r="D128" s="79">
        <v>127</v>
      </c>
      <c r="E128" s="79" t="s">
        <v>357</v>
      </c>
      <c r="F128">
        <v>100</v>
      </c>
      <c r="G128">
        <v>249</v>
      </c>
      <c r="H128">
        <v>249</v>
      </c>
      <c r="I128">
        <v>6</v>
      </c>
    </row>
    <row r="129" spans="4:9" ht="17.25" customHeight="1" x14ac:dyDescent="0.2">
      <c r="D129" s="79">
        <v>128</v>
      </c>
      <c r="E129" s="79" t="s">
        <v>358</v>
      </c>
      <c r="F129">
        <v>100</v>
      </c>
      <c r="G129">
        <v>249</v>
      </c>
      <c r="H129">
        <v>249</v>
      </c>
      <c r="I129">
        <v>5</v>
      </c>
    </row>
    <row r="130" spans="4:9" ht="17.25" customHeight="1" x14ac:dyDescent="0.2">
      <c r="D130" s="79">
        <v>129</v>
      </c>
      <c r="E130" s="79" t="s">
        <v>359</v>
      </c>
      <c r="F130">
        <v>100</v>
      </c>
      <c r="G130">
        <v>50</v>
      </c>
      <c r="H130">
        <v>249</v>
      </c>
      <c r="I130">
        <v>6</v>
      </c>
    </row>
    <row r="131" spans="4:9" ht="17.25" customHeight="1" x14ac:dyDescent="0.2">
      <c r="D131" s="79">
        <v>130</v>
      </c>
      <c r="E131" s="79" t="s">
        <v>360</v>
      </c>
      <c r="F131">
        <v>100</v>
      </c>
      <c r="G131">
        <v>249</v>
      </c>
      <c r="H131">
        <v>249</v>
      </c>
      <c r="I131">
        <v>5</v>
      </c>
    </row>
    <row r="132" spans="4:9" ht="17.25" customHeight="1" x14ac:dyDescent="0.2">
      <c r="D132" s="79">
        <v>131</v>
      </c>
      <c r="E132" s="79" t="s">
        <v>361</v>
      </c>
      <c r="F132">
        <v>100</v>
      </c>
      <c r="G132">
        <v>249</v>
      </c>
      <c r="H132">
        <v>249</v>
      </c>
      <c r="I132">
        <v>4</v>
      </c>
    </row>
    <row r="133" spans="4:9" ht="17.25" customHeight="1" x14ac:dyDescent="0.2">
      <c r="D133" s="79">
        <v>132</v>
      </c>
      <c r="E133" s="79" t="s">
        <v>362</v>
      </c>
      <c r="F133">
        <v>100</v>
      </c>
      <c r="G133">
        <v>249</v>
      </c>
      <c r="H133">
        <v>249</v>
      </c>
      <c r="I133">
        <v>6</v>
      </c>
    </row>
    <row r="134" spans="4:9" ht="17.25" customHeight="1" x14ac:dyDescent="0.2">
      <c r="D134" s="79">
        <v>133</v>
      </c>
      <c r="E134" s="79" t="s">
        <v>363</v>
      </c>
      <c r="F134">
        <v>100</v>
      </c>
      <c r="G134">
        <v>249</v>
      </c>
      <c r="H134">
        <v>249</v>
      </c>
      <c r="I134">
        <v>5</v>
      </c>
    </row>
    <row r="135" spans="4:9" ht="17.25" customHeight="1" x14ac:dyDescent="0.2">
      <c r="D135" s="79">
        <v>134</v>
      </c>
      <c r="E135" s="79" t="s">
        <v>364</v>
      </c>
      <c r="F135">
        <v>100</v>
      </c>
      <c r="G135">
        <v>249</v>
      </c>
      <c r="H135">
        <v>249</v>
      </c>
      <c r="I135">
        <v>6</v>
      </c>
    </row>
    <row r="136" spans="4:9" ht="17.25" customHeight="1" x14ac:dyDescent="0.2">
      <c r="D136" s="79">
        <v>135</v>
      </c>
      <c r="E136" s="79" t="s">
        <v>365</v>
      </c>
      <c r="F136">
        <v>100</v>
      </c>
      <c r="G136">
        <v>249</v>
      </c>
      <c r="H136">
        <v>249</v>
      </c>
      <c r="I136">
        <v>6</v>
      </c>
    </row>
    <row r="137" spans="4:9" ht="17.25" customHeight="1" x14ac:dyDescent="0.2">
      <c r="D137" s="79">
        <v>136</v>
      </c>
      <c r="E137" s="79" t="s">
        <v>366</v>
      </c>
      <c r="F137">
        <v>100</v>
      </c>
      <c r="G137">
        <v>249</v>
      </c>
      <c r="H137">
        <v>249</v>
      </c>
      <c r="I137">
        <v>4</v>
      </c>
    </row>
    <row r="138" spans="4:9" ht="17.25" customHeight="1" x14ac:dyDescent="0.2">
      <c r="D138" s="79">
        <v>137</v>
      </c>
      <c r="E138" s="79" t="s">
        <v>367</v>
      </c>
      <c r="F138">
        <v>100</v>
      </c>
      <c r="G138">
        <v>249</v>
      </c>
      <c r="H138">
        <v>249</v>
      </c>
      <c r="I138">
        <v>5</v>
      </c>
    </row>
    <row r="139" spans="4:9" ht="17.25" customHeight="1" x14ac:dyDescent="0.2">
      <c r="D139" s="79">
        <v>138</v>
      </c>
      <c r="E139" s="79" t="s">
        <v>368</v>
      </c>
      <c r="F139">
        <v>100</v>
      </c>
      <c r="G139">
        <v>249</v>
      </c>
      <c r="H139">
        <v>249</v>
      </c>
      <c r="I139">
        <v>6</v>
      </c>
    </row>
    <row r="140" spans="4:9" ht="17.25" customHeight="1" x14ac:dyDescent="0.2">
      <c r="D140" s="79">
        <v>139</v>
      </c>
      <c r="E140" s="79" t="s">
        <v>369</v>
      </c>
      <c r="F140">
        <v>100</v>
      </c>
      <c r="G140">
        <v>249</v>
      </c>
      <c r="H140">
        <v>249</v>
      </c>
      <c r="I140">
        <v>6</v>
      </c>
    </row>
    <row r="141" spans="4:9" ht="17.25" customHeight="1" x14ac:dyDescent="0.2">
      <c r="D141" s="79">
        <v>140</v>
      </c>
      <c r="E141" s="79" t="s">
        <v>370</v>
      </c>
      <c r="F141">
        <v>100</v>
      </c>
      <c r="G141">
        <v>249</v>
      </c>
      <c r="H141">
        <v>249</v>
      </c>
      <c r="I141">
        <v>6</v>
      </c>
    </row>
    <row r="142" spans="4:9" ht="17.25" customHeight="1" x14ac:dyDescent="0.2">
      <c r="D142" s="79">
        <v>141</v>
      </c>
      <c r="E142" s="79" t="s">
        <v>371</v>
      </c>
      <c r="F142">
        <v>100</v>
      </c>
      <c r="G142">
        <v>249</v>
      </c>
      <c r="H142">
        <v>249</v>
      </c>
      <c r="I142">
        <v>6</v>
      </c>
    </row>
    <row r="143" spans="4:9" ht="17.25" customHeight="1" x14ac:dyDescent="0.2">
      <c r="D143" s="79">
        <v>142</v>
      </c>
      <c r="E143" s="79" t="s">
        <v>372</v>
      </c>
      <c r="F143">
        <v>100</v>
      </c>
      <c r="G143">
        <v>249</v>
      </c>
      <c r="H143">
        <v>249</v>
      </c>
      <c r="I143">
        <v>4</v>
      </c>
    </row>
    <row r="144" spans="4:9" ht="17.25" customHeight="1" x14ac:dyDescent="0.2">
      <c r="D144" s="79">
        <v>143</v>
      </c>
      <c r="E144" s="79" t="s">
        <v>373</v>
      </c>
      <c r="F144">
        <v>100</v>
      </c>
      <c r="G144">
        <v>249</v>
      </c>
      <c r="H144">
        <v>249</v>
      </c>
      <c r="I144">
        <v>5</v>
      </c>
    </row>
    <row r="145" spans="4:9" ht="17.25" customHeight="1" x14ac:dyDescent="0.2">
      <c r="D145" s="79">
        <v>144</v>
      </c>
      <c r="E145" s="79" t="s">
        <v>374</v>
      </c>
      <c r="F145">
        <v>100</v>
      </c>
      <c r="G145">
        <v>249</v>
      </c>
      <c r="H145">
        <v>249</v>
      </c>
      <c r="I145">
        <v>6</v>
      </c>
    </row>
    <row r="146" spans="4:9" ht="17.25" customHeight="1" x14ac:dyDescent="0.2">
      <c r="D146" s="79">
        <v>145</v>
      </c>
      <c r="E146" s="79" t="s">
        <v>375</v>
      </c>
      <c r="F146">
        <v>100</v>
      </c>
      <c r="G146">
        <v>249</v>
      </c>
      <c r="H146">
        <v>249</v>
      </c>
      <c r="I146">
        <v>6</v>
      </c>
    </row>
    <row r="147" spans="4:9" ht="17.25" customHeight="1" x14ac:dyDescent="0.2">
      <c r="D147" s="79">
        <v>146</v>
      </c>
      <c r="E147" s="79" t="s">
        <v>376</v>
      </c>
      <c r="F147">
        <v>100</v>
      </c>
      <c r="G147">
        <v>50</v>
      </c>
      <c r="H147">
        <v>249</v>
      </c>
      <c r="I147">
        <v>6</v>
      </c>
    </row>
    <row r="148" spans="4:9" ht="17.25" customHeight="1" x14ac:dyDescent="0.2">
      <c r="D148" s="79">
        <v>147</v>
      </c>
      <c r="E148" s="79" t="s">
        <v>377</v>
      </c>
      <c r="F148">
        <v>100</v>
      </c>
      <c r="G148">
        <v>249</v>
      </c>
      <c r="H148">
        <v>249</v>
      </c>
      <c r="I148">
        <v>6</v>
      </c>
    </row>
    <row r="149" spans="4:9" ht="17.25" customHeight="1" x14ac:dyDescent="0.2">
      <c r="D149" s="79">
        <v>148</v>
      </c>
      <c r="E149" s="79" t="s">
        <v>378</v>
      </c>
      <c r="F149">
        <v>100</v>
      </c>
      <c r="G149">
        <v>249</v>
      </c>
      <c r="H149">
        <v>249</v>
      </c>
      <c r="I149">
        <v>6</v>
      </c>
    </row>
    <row r="150" spans="4:9" ht="17.25" customHeight="1" x14ac:dyDescent="0.2">
      <c r="D150" s="79">
        <v>149</v>
      </c>
      <c r="E150" s="79" t="s">
        <v>379</v>
      </c>
      <c r="F150">
        <v>100</v>
      </c>
      <c r="G150">
        <v>249</v>
      </c>
      <c r="H150">
        <v>249</v>
      </c>
      <c r="I150">
        <v>5</v>
      </c>
    </row>
    <row r="151" spans="4:9" ht="17.25" customHeight="1" x14ac:dyDescent="0.2">
      <c r="D151" s="79">
        <v>150</v>
      </c>
      <c r="E151" s="79" t="s">
        <v>380</v>
      </c>
      <c r="F151">
        <v>100</v>
      </c>
      <c r="G151">
        <v>249</v>
      </c>
      <c r="H151">
        <v>249</v>
      </c>
      <c r="I151">
        <v>6</v>
      </c>
    </row>
    <row r="152" spans="4:9" ht="17.25" customHeight="1" x14ac:dyDescent="0.2">
      <c r="D152" s="79">
        <v>151</v>
      </c>
      <c r="E152" s="79" t="s">
        <v>381</v>
      </c>
      <c r="F152">
        <v>100</v>
      </c>
      <c r="G152">
        <v>249</v>
      </c>
      <c r="H152">
        <v>249</v>
      </c>
      <c r="I152">
        <v>6</v>
      </c>
    </row>
    <row r="153" spans="4:9" ht="17.25" customHeight="1" x14ac:dyDescent="0.2">
      <c r="D153" s="79">
        <v>152</v>
      </c>
      <c r="E153" s="79" t="s">
        <v>382</v>
      </c>
      <c r="F153">
        <v>100</v>
      </c>
      <c r="G153">
        <v>249</v>
      </c>
      <c r="H153">
        <v>249</v>
      </c>
      <c r="I153">
        <v>6</v>
      </c>
    </row>
    <row r="154" spans="4:9" ht="17.25" customHeight="1" x14ac:dyDescent="0.2">
      <c r="D154" s="79">
        <v>153</v>
      </c>
      <c r="E154" s="79" t="s">
        <v>383</v>
      </c>
      <c r="F154">
        <v>100</v>
      </c>
      <c r="G154">
        <v>249</v>
      </c>
      <c r="H154">
        <v>249</v>
      </c>
      <c r="I154">
        <v>6</v>
      </c>
    </row>
    <row r="155" spans="4:9" ht="17.25" customHeight="1" x14ac:dyDescent="0.2">
      <c r="D155" s="79">
        <v>154</v>
      </c>
      <c r="E155" s="79" t="s">
        <v>384</v>
      </c>
      <c r="F155">
        <v>100</v>
      </c>
      <c r="G155">
        <v>249</v>
      </c>
      <c r="H155">
        <v>249</v>
      </c>
      <c r="I155">
        <v>6</v>
      </c>
    </row>
    <row r="156" spans="4:9" ht="17.25" customHeight="1" x14ac:dyDescent="0.2">
      <c r="D156" s="79">
        <v>155</v>
      </c>
      <c r="E156" s="79" t="s">
        <v>385</v>
      </c>
      <c r="F156">
        <v>100</v>
      </c>
      <c r="G156">
        <v>249</v>
      </c>
      <c r="H156">
        <v>249</v>
      </c>
      <c r="I156">
        <v>6</v>
      </c>
    </row>
    <row r="157" spans="4:9" ht="17.25" customHeight="1" x14ac:dyDescent="0.2">
      <c r="D157" s="79">
        <v>156</v>
      </c>
      <c r="E157" s="79" t="s">
        <v>386</v>
      </c>
      <c r="F157">
        <v>100</v>
      </c>
      <c r="G157">
        <v>249</v>
      </c>
      <c r="H157">
        <v>249</v>
      </c>
      <c r="I157">
        <v>4</v>
      </c>
    </row>
    <row r="158" spans="4:9" ht="17.25" customHeight="1" x14ac:dyDescent="0.2">
      <c r="D158" s="79">
        <v>157</v>
      </c>
      <c r="E158" s="79" t="s">
        <v>387</v>
      </c>
      <c r="F158">
        <v>100</v>
      </c>
      <c r="G158">
        <v>249</v>
      </c>
      <c r="H158">
        <v>249</v>
      </c>
      <c r="I158">
        <v>6</v>
      </c>
    </row>
    <row r="159" spans="4:9" ht="17.25" customHeight="1" x14ac:dyDescent="0.2">
      <c r="D159" s="79">
        <v>158</v>
      </c>
      <c r="E159" s="79" t="s">
        <v>388</v>
      </c>
      <c r="F159">
        <v>100</v>
      </c>
      <c r="G159">
        <v>249</v>
      </c>
      <c r="H159">
        <v>249</v>
      </c>
      <c r="I159">
        <v>6</v>
      </c>
    </row>
    <row r="160" spans="4:9" ht="17.25" customHeight="1" x14ac:dyDescent="0.2">
      <c r="D160" s="79">
        <v>159</v>
      </c>
      <c r="E160" s="79" t="s">
        <v>389</v>
      </c>
      <c r="F160">
        <v>100</v>
      </c>
      <c r="G160">
        <v>249</v>
      </c>
      <c r="H160">
        <v>249</v>
      </c>
      <c r="I160">
        <v>6</v>
      </c>
    </row>
    <row r="161" spans="4:9" ht="17.25" customHeight="1" x14ac:dyDescent="0.2">
      <c r="D161" s="79">
        <v>160</v>
      </c>
      <c r="E161" s="79" t="s">
        <v>390</v>
      </c>
      <c r="F161">
        <v>100</v>
      </c>
      <c r="G161">
        <v>249</v>
      </c>
      <c r="H161">
        <v>249</v>
      </c>
      <c r="I161">
        <v>6</v>
      </c>
    </row>
    <row r="162" spans="4:9" ht="17.25" customHeight="1" x14ac:dyDescent="0.2">
      <c r="D162" s="79">
        <v>161</v>
      </c>
      <c r="E162" s="79" t="s">
        <v>391</v>
      </c>
      <c r="F162">
        <v>100</v>
      </c>
      <c r="G162">
        <v>249</v>
      </c>
      <c r="H162">
        <v>249</v>
      </c>
      <c r="I162">
        <v>6</v>
      </c>
    </row>
    <row r="163" spans="4:9" ht="17.25" customHeight="1" x14ac:dyDescent="0.2">
      <c r="D163" s="79">
        <v>162</v>
      </c>
      <c r="E163" s="79" t="s">
        <v>392</v>
      </c>
      <c r="F163">
        <v>100</v>
      </c>
      <c r="G163">
        <v>249</v>
      </c>
      <c r="H163">
        <v>249</v>
      </c>
      <c r="I163">
        <v>4</v>
      </c>
    </row>
    <row r="164" spans="4:9" ht="17.25" customHeight="1" x14ac:dyDescent="0.2">
      <c r="D164" s="79">
        <v>163</v>
      </c>
      <c r="E164" s="79" t="s">
        <v>393</v>
      </c>
      <c r="F164">
        <v>100</v>
      </c>
      <c r="G164">
        <v>249</v>
      </c>
      <c r="H164">
        <v>249</v>
      </c>
      <c r="I164">
        <v>5</v>
      </c>
    </row>
    <row r="165" spans="4:9" ht="17.25" customHeight="1" x14ac:dyDescent="0.2">
      <c r="D165" s="79">
        <v>164</v>
      </c>
      <c r="E165" s="79" t="s">
        <v>394</v>
      </c>
      <c r="F165">
        <v>100</v>
      </c>
      <c r="G165">
        <v>249</v>
      </c>
      <c r="H165">
        <v>249</v>
      </c>
      <c r="I165">
        <v>6</v>
      </c>
    </row>
    <row r="166" spans="4:9" ht="17.25" customHeight="1" x14ac:dyDescent="0.2">
      <c r="D166" s="79">
        <v>165</v>
      </c>
      <c r="E166" s="79" t="s">
        <v>395</v>
      </c>
      <c r="F166">
        <v>100</v>
      </c>
      <c r="G166">
        <v>249</v>
      </c>
      <c r="H166">
        <v>249</v>
      </c>
      <c r="I166">
        <v>6</v>
      </c>
    </row>
    <row r="167" spans="4:9" ht="17.25" customHeight="1" x14ac:dyDescent="0.2">
      <c r="D167" s="79">
        <v>166</v>
      </c>
      <c r="E167" s="79" t="s">
        <v>396</v>
      </c>
      <c r="F167">
        <v>100</v>
      </c>
      <c r="G167">
        <v>249</v>
      </c>
      <c r="H167">
        <v>249</v>
      </c>
      <c r="I167">
        <v>6</v>
      </c>
    </row>
    <row r="168" spans="4:9" ht="17.25" customHeight="1" x14ac:dyDescent="0.2">
      <c r="D168" s="79">
        <v>167</v>
      </c>
      <c r="E168" s="79" t="s">
        <v>397</v>
      </c>
      <c r="F168">
        <v>100</v>
      </c>
      <c r="G168">
        <v>249</v>
      </c>
      <c r="H168">
        <v>249</v>
      </c>
      <c r="I168">
        <v>6</v>
      </c>
    </row>
    <row r="169" spans="4:9" ht="17.25" customHeight="1" x14ac:dyDescent="0.2">
      <c r="D169" s="79">
        <v>168</v>
      </c>
      <c r="E169" s="79" t="s">
        <v>398</v>
      </c>
      <c r="F169">
        <v>100</v>
      </c>
      <c r="G169">
        <v>249</v>
      </c>
      <c r="H169">
        <v>249</v>
      </c>
      <c r="I169">
        <v>6</v>
      </c>
    </row>
    <row r="170" spans="4:9" ht="17.25" customHeight="1" x14ac:dyDescent="0.2">
      <c r="D170" s="79">
        <v>169</v>
      </c>
      <c r="E170" s="79" t="s">
        <v>399</v>
      </c>
      <c r="F170">
        <v>100</v>
      </c>
      <c r="G170">
        <v>249</v>
      </c>
      <c r="H170">
        <v>249</v>
      </c>
      <c r="I170">
        <v>6</v>
      </c>
    </row>
    <row r="171" spans="4:9" ht="17.25" customHeight="1" x14ac:dyDescent="0.2">
      <c r="D171" s="79">
        <v>170</v>
      </c>
      <c r="E171" s="79" t="s">
        <v>400</v>
      </c>
      <c r="F171">
        <v>100</v>
      </c>
      <c r="G171">
        <v>50</v>
      </c>
      <c r="H171">
        <v>249</v>
      </c>
      <c r="I171">
        <v>6</v>
      </c>
    </row>
    <row r="172" spans="4:9" ht="17.25" customHeight="1" x14ac:dyDescent="0.2">
      <c r="D172" s="79">
        <v>171</v>
      </c>
      <c r="E172" s="79" t="s">
        <v>401</v>
      </c>
      <c r="F172">
        <v>100</v>
      </c>
      <c r="G172">
        <v>249</v>
      </c>
      <c r="H172">
        <v>249</v>
      </c>
      <c r="I172">
        <v>6</v>
      </c>
    </row>
    <row r="173" spans="4:9" ht="17.25" customHeight="1" x14ac:dyDescent="0.2">
      <c r="D173" s="79">
        <v>172</v>
      </c>
      <c r="E173" s="79" t="s">
        <v>402</v>
      </c>
      <c r="F173">
        <v>100</v>
      </c>
      <c r="G173">
        <v>249</v>
      </c>
      <c r="H173">
        <v>249</v>
      </c>
      <c r="I173">
        <v>6</v>
      </c>
    </row>
    <row r="174" spans="4:9" ht="17.25" customHeight="1" x14ac:dyDescent="0.2">
      <c r="D174" s="79">
        <v>173</v>
      </c>
      <c r="E174" s="79" t="s">
        <v>403</v>
      </c>
      <c r="F174">
        <v>100</v>
      </c>
      <c r="G174">
        <v>249</v>
      </c>
      <c r="H174">
        <v>249</v>
      </c>
      <c r="I174">
        <v>6</v>
      </c>
    </row>
    <row r="175" spans="4:9" ht="17.25" customHeight="1" x14ac:dyDescent="0.2">
      <c r="D175" s="79">
        <v>174</v>
      </c>
      <c r="E175" s="79" t="s">
        <v>404</v>
      </c>
      <c r="F175">
        <v>100</v>
      </c>
      <c r="G175">
        <v>249</v>
      </c>
      <c r="H175">
        <v>249</v>
      </c>
      <c r="I175">
        <v>6</v>
      </c>
    </row>
    <row r="176" spans="4:9" ht="17.25" customHeight="1" x14ac:dyDescent="0.2">
      <c r="D176" s="79">
        <v>175</v>
      </c>
      <c r="E176" s="79" t="s">
        <v>405</v>
      </c>
      <c r="F176">
        <v>100</v>
      </c>
      <c r="G176">
        <v>249</v>
      </c>
      <c r="H176">
        <v>249</v>
      </c>
      <c r="I176">
        <v>6</v>
      </c>
    </row>
    <row r="177" spans="4:9" ht="17.25" customHeight="1" x14ac:dyDescent="0.2">
      <c r="D177" s="79">
        <v>176</v>
      </c>
      <c r="E177" s="79" t="s">
        <v>406</v>
      </c>
      <c r="F177">
        <v>100</v>
      </c>
      <c r="G177">
        <v>249</v>
      </c>
      <c r="H177">
        <v>249</v>
      </c>
      <c r="I177">
        <v>6</v>
      </c>
    </row>
    <row r="178" spans="4:9" ht="17.25" customHeight="1" x14ac:dyDescent="0.2">
      <c r="D178" s="79">
        <v>177</v>
      </c>
      <c r="E178" s="79" t="s">
        <v>407</v>
      </c>
      <c r="F178">
        <v>100</v>
      </c>
      <c r="G178">
        <v>249</v>
      </c>
      <c r="H178">
        <v>249</v>
      </c>
      <c r="I178">
        <v>6</v>
      </c>
    </row>
    <row r="179" spans="4:9" ht="17.25" customHeight="1" x14ac:dyDescent="0.2">
      <c r="D179" s="79">
        <v>178</v>
      </c>
      <c r="E179" s="79" t="s">
        <v>408</v>
      </c>
      <c r="F179">
        <v>100</v>
      </c>
      <c r="G179">
        <v>249</v>
      </c>
      <c r="H179">
        <v>249</v>
      </c>
      <c r="I179">
        <v>5</v>
      </c>
    </row>
    <row r="180" spans="4:9" ht="17.25" customHeight="1" x14ac:dyDescent="0.2">
      <c r="D180" s="79">
        <v>179</v>
      </c>
      <c r="E180" s="79" t="s">
        <v>409</v>
      </c>
      <c r="F180">
        <v>100</v>
      </c>
      <c r="G180">
        <v>249</v>
      </c>
      <c r="H180">
        <v>249</v>
      </c>
      <c r="I180">
        <v>6</v>
      </c>
    </row>
    <row r="181" spans="4:9" ht="17.25" customHeight="1" x14ac:dyDescent="0.2">
      <c r="D181" s="79">
        <v>180</v>
      </c>
      <c r="E181" s="79" t="s">
        <v>410</v>
      </c>
      <c r="F181">
        <v>100</v>
      </c>
      <c r="G181">
        <v>249</v>
      </c>
      <c r="H181">
        <v>249</v>
      </c>
      <c r="I181">
        <v>6</v>
      </c>
    </row>
    <row r="182" spans="4:9" ht="17.25" customHeight="1" x14ac:dyDescent="0.2">
      <c r="D182" s="79">
        <v>181</v>
      </c>
      <c r="E182" s="79" t="s">
        <v>411</v>
      </c>
      <c r="F182">
        <v>100</v>
      </c>
      <c r="G182">
        <v>249</v>
      </c>
      <c r="H182">
        <v>249</v>
      </c>
      <c r="I182">
        <v>6</v>
      </c>
    </row>
    <row r="183" spans="4:9" ht="17.25" customHeight="1" x14ac:dyDescent="0.2">
      <c r="D183" s="79">
        <v>182</v>
      </c>
      <c r="E183" s="79" t="s">
        <v>412</v>
      </c>
      <c r="F183">
        <v>100</v>
      </c>
      <c r="G183">
        <v>249</v>
      </c>
      <c r="H183">
        <v>249</v>
      </c>
      <c r="I183">
        <v>6</v>
      </c>
    </row>
    <row r="184" spans="4:9" ht="17.25" customHeight="1" x14ac:dyDescent="0.2">
      <c r="D184" s="79">
        <v>183</v>
      </c>
      <c r="E184" s="79" t="s">
        <v>413</v>
      </c>
      <c r="F184">
        <v>100</v>
      </c>
      <c r="G184">
        <v>249</v>
      </c>
      <c r="H184">
        <v>249</v>
      </c>
      <c r="I184">
        <v>6</v>
      </c>
    </row>
    <row r="185" spans="4:9" ht="17.25" customHeight="1" x14ac:dyDescent="0.2">
      <c r="D185" s="79">
        <v>184</v>
      </c>
      <c r="E185" s="79" t="s">
        <v>414</v>
      </c>
      <c r="F185">
        <v>100</v>
      </c>
      <c r="G185">
        <v>50</v>
      </c>
      <c r="H185">
        <v>249</v>
      </c>
      <c r="I185">
        <v>6</v>
      </c>
    </row>
    <row r="186" spans="4:9" ht="17.25" customHeight="1" x14ac:dyDescent="0.2">
      <c r="D186" s="79">
        <v>185</v>
      </c>
      <c r="E186" s="79" t="s">
        <v>415</v>
      </c>
      <c r="F186">
        <v>100</v>
      </c>
      <c r="G186">
        <v>249</v>
      </c>
      <c r="H186">
        <v>249</v>
      </c>
      <c r="I186">
        <v>6</v>
      </c>
    </row>
    <row r="187" spans="4:9" ht="17.25" customHeight="1" x14ac:dyDescent="0.2">
      <c r="D187" s="79">
        <v>186</v>
      </c>
      <c r="E187" s="79" t="s">
        <v>416</v>
      </c>
      <c r="F187">
        <v>100</v>
      </c>
      <c r="G187">
        <v>249</v>
      </c>
      <c r="H187">
        <v>249</v>
      </c>
      <c r="I187">
        <v>6</v>
      </c>
    </row>
    <row r="188" spans="4:9" ht="17.25" customHeight="1" x14ac:dyDescent="0.2">
      <c r="D188" s="79">
        <v>187</v>
      </c>
      <c r="E188" s="79" t="s">
        <v>417</v>
      </c>
      <c r="F188">
        <v>100</v>
      </c>
      <c r="G188">
        <v>249</v>
      </c>
      <c r="H188">
        <v>249</v>
      </c>
      <c r="I188">
        <v>6</v>
      </c>
    </row>
    <row r="189" spans="4:9" ht="17.25" customHeight="1" x14ac:dyDescent="0.2">
      <c r="D189" s="79">
        <v>188</v>
      </c>
      <c r="E189" s="79" t="s">
        <v>418</v>
      </c>
      <c r="F189">
        <v>100</v>
      </c>
      <c r="G189">
        <v>249</v>
      </c>
      <c r="H189">
        <v>249</v>
      </c>
      <c r="I189">
        <v>6</v>
      </c>
    </row>
    <row r="190" spans="4:9" ht="17.25" customHeight="1" x14ac:dyDescent="0.2">
      <c r="D190" s="79">
        <v>189</v>
      </c>
      <c r="E190" s="79" t="s">
        <v>419</v>
      </c>
      <c r="F190">
        <v>100</v>
      </c>
      <c r="G190">
        <v>249</v>
      </c>
      <c r="H190">
        <v>249</v>
      </c>
      <c r="I190">
        <v>6</v>
      </c>
    </row>
    <row r="191" spans="4:9" ht="17.25" customHeight="1" x14ac:dyDescent="0.2">
      <c r="D191" s="79">
        <v>190</v>
      </c>
      <c r="E191" s="79" t="s">
        <v>420</v>
      </c>
      <c r="F191">
        <v>100</v>
      </c>
      <c r="G191">
        <v>249</v>
      </c>
      <c r="H191">
        <v>249</v>
      </c>
      <c r="I191">
        <v>6</v>
      </c>
    </row>
    <row r="192" spans="4:9" ht="17.25" customHeight="1" x14ac:dyDescent="0.2">
      <c r="D192" s="79">
        <v>191</v>
      </c>
      <c r="E192" s="79" t="s">
        <v>421</v>
      </c>
      <c r="F192">
        <v>100</v>
      </c>
      <c r="G192">
        <v>249</v>
      </c>
      <c r="H192">
        <v>249</v>
      </c>
      <c r="I192">
        <v>6</v>
      </c>
    </row>
    <row r="193" spans="4:9" ht="17.25" customHeight="1" x14ac:dyDescent="0.2">
      <c r="D193" s="79">
        <v>192</v>
      </c>
      <c r="E193" s="79" t="s">
        <v>422</v>
      </c>
      <c r="F193">
        <v>100</v>
      </c>
      <c r="G193">
        <v>249</v>
      </c>
      <c r="H193">
        <v>249</v>
      </c>
      <c r="I193">
        <v>6</v>
      </c>
    </row>
    <row r="194" spans="4:9" ht="17.25" customHeight="1" x14ac:dyDescent="0.2">
      <c r="D194" s="79">
        <v>193</v>
      </c>
      <c r="E194" s="79" t="s">
        <v>423</v>
      </c>
      <c r="F194">
        <v>100</v>
      </c>
      <c r="G194">
        <v>249</v>
      </c>
      <c r="H194">
        <v>249</v>
      </c>
      <c r="I194">
        <v>5</v>
      </c>
    </row>
    <row r="195" spans="4:9" ht="17.25" customHeight="1" x14ac:dyDescent="0.2">
      <c r="D195" s="79">
        <v>194</v>
      </c>
      <c r="E195" s="79" t="s">
        <v>424</v>
      </c>
      <c r="F195">
        <v>100</v>
      </c>
      <c r="G195">
        <v>249</v>
      </c>
      <c r="H195">
        <v>249</v>
      </c>
      <c r="I195">
        <v>6</v>
      </c>
    </row>
    <row r="196" spans="4:9" ht="17.25" customHeight="1" x14ac:dyDescent="0.2">
      <c r="D196" s="79">
        <v>195</v>
      </c>
      <c r="E196" s="79" t="s">
        <v>425</v>
      </c>
      <c r="F196">
        <v>100</v>
      </c>
      <c r="G196">
        <v>249</v>
      </c>
      <c r="H196">
        <v>249</v>
      </c>
      <c r="I196">
        <v>6</v>
      </c>
    </row>
    <row r="197" spans="4:9" ht="17.25" customHeight="1" x14ac:dyDescent="0.2">
      <c r="D197" s="79">
        <v>196</v>
      </c>
      <c r="E197" s="79" t="s">
        <v>426</v>
      </c>
      <c r="F197">
        <v>100</v>
      </c>
      <c r="G197">
        <v>249</v>
      </c>
      <c r="H197">
        <v>249</v>
      </c>
      <c r="I197">
        <v>5</v>
      </c>
    </row>
    <row r="198" spans="4:9" ht="17.25" customHeight="1" x14ac:dyDescent="0.2">
      <c r="D198" s="79">
        <v>197</v>
      </c>
      <c r="E198" s="79" t="s">
        <v>427</v>
      </c>
      <c r="F198">
        <v>100</v>
      </c>
      <c r="G198">
        <v>249</v>
      </c>
      <c r="H198">
        <v>249</v>
      </c>
      <c r="I198">
        <v>6</v>
      </c>
    </row>
    <row r="199" spans="4:9" ht="17.25" customHeight="1" x14ac:dyDescent="0.2">
      <c r="D199" s="79">
        <v>198</v>
      </c>
      <c r="E199" s="79" t="s">
        <v>428</v>
      </c>
      <c r="F199">
        <v>100</v>
      </c>
      <c r="G199">
        <v>249</v>
      </c>
      <c r="H199">
        <v>249</v>
      </c>
      <c r="I199">
        <v>6</v>
      </c>
    </row>
    <row r="200" spans="4:9" ht="17.25" customHeight="1" x14ac:dyDescent="0.2">
      <c r="D200" s="79">
        <v>199</v>
      </c>
      <c r="E200" s="79" t="s">
        <v>429</v>
      </c>
      <c r="F200">
        <v>100</v>
      </c>
      <c r="G200">
        <v>50</v>
      </c>
      <c r="H200">
        <v>249</v>
      </c>
      <c r="I200">
        <v>6</v>
      </c>
    </row>
    <row r="201" spans="4:9" ht="17.25" customHeight="1" x14ac:dyDescent="0.2">
      <c r="D201" s="79">
        <v>200</v>
      </c>
      <c r="E201" s="79" t="s">
        <v>430</v>
      </c>
      <c r="F201">
        <v>100</v>
      </c>
      <c r="G201">
        <v>249</v>
      </c>
      <c r="H201">
        <v>249</v>
      </c>
      <c r="I201">
        <v>6</v>
      </c>
    </row>
    <row r="202" spans="4:9" ht="17.25" customHeight="1" x14ac:dyDescent="0.2">
      <c r="D202" s="79">
        <v>201</v>
      </c>
      <c r="E202" s="79" t="s">
        <v>431</v>
      </c>
      <c r="F202">
        <v>100</v>
      </c>
      <c r="G202">
        <v>249</v>
      </c>
      <c r="H202">
        <v>249</v>
      </c>
      <c r="I202">
        <v>6</v>
      </c>
    </row>
    <row r="203" spans="4:9" ht="17.25" customHeight="1" x14ac:dyDescent="0.2">
      <c r="D203" s="79">
        <v>202</v>
      </c>
      <c r="E203" s="79" t="s">
        <v>432</v>
      </c>
      <c r="F203">
        <v>100</v>
      </c>
      <c r="G203">
        <v>249</v>
      </c>
      <c r="H203">
        <v>249</v>
      </c>
      <c r="I203">
        <v>6</v>
      </c>
    </row>
    <row r="204" spans="4:9" ht="17.25" customHeight="1" x14ac:dyDescent="0.2">
      <c r="D204" s="79">
        <v>203</v>
      </c>
      <c r="E204" s="79" t="s">
        <v>433</v>
      </c>
      <c r="F204">
        <v>100</v>
      </c>
      <c r="G204">
        <v>249</v>
      </c>
      <c r="H204">
        <v>249</v>
      </c>
      <c r="I204">
        <v>6</v>
      </c>
    </row>
    <row r="205" spans="4:9" ht="17.25" customHeight="1" x14ac:dyDescent="0.2">
      <c r="D205" s="79">
        <v>204</v>
      </c>
      <c r="E205" s="79" t="s">
        <v>434</v>
      </c>
      <c r="F205">
        <v>100</v>
      </c>
      <c r="G205">
        <v>249</v>
      </c>
      <c r="H205">
        <v>249</v>
      </c>
      <c r="I205">
        <v>6</v>
      </c>
    </row>
    <row r="206" spans="4:9" ht="17.25" customHeight="1" x14ac:dyDescent="0.2">
      <c r="D206" s="79">
        <v>205</v>
      </c>
      <c r="E206" s="79" t="s">
        <v>435</v>
      </c>
      <c r="F206">
        <v>100</v>
      </c>
      <c r="G206">
        <v>249</v>
      </c>
      <c r="H206">
        <v>249</v>
      </c>
      <c r="I206">
        <v>5</v>
      </c>
    </row>
    <row r="207" spans="4:9" ht="17.25" customHeight="1" x14ac:dyDescent="0.2">
      <c r="D207" s="79">
        <v>206</v>
      </c>
      <c r="E207" s="79" t="s">
        <v>436</v>
      </c>
      <c r="F207">
        <v>100</v>
      </c>
      <c r="G207">
        <v>249</v>
      </c>
      <c r="H207">
        <v>249</v>
      </c>
      <c r="I207">
        <v>6</v>
      </c>
    </row>
    <row r="208" spans="4:9" ht="17.25" customHeight="1" x14ac:dyDescent="0.2">
      <c r="D208" s="79">
        <v>207</v>
      </c>
      <c r="E208" s="79" t="s">
        <v>437</v>
      </c>
      <c r="F208">
        <v>100</v>
      </c>
      <c r="G208">
        <v>249</v>
      </c>
      <c r="H208">
        <v>249</v>
      </c>
      <c r="I208">
        <v>6</v>
      </c>
    </row>
    <row r="209" spans="4:9" ht="17.25" customHeight="1" x14ac:dyDescent="0.2">
      <c r="D209" s="79">
        <v>208</v>
      </c>
      <c r="E209" s="79" t="s">
        <v>438</v>
      </c>
      <c r="F209">
        <v>100</v>
      </c>
      <c r="G209">
        <v>249</v>
      </c>
      <c r="H209">
        <v>249</v>
      </c>
      <c r="I209">
        <v>6</v>
      </c>
    </row>
    <row r="210" spans="4:9" ht="17.25" customHeight="1" x14ac:dyDescent="0.2">
      <c r="D210" s="79">
        <v>209</v>
      </c>
      <c r="E210" s="79" t="s">
        <v>439</v>
      </c>
      <c r="F210">
        <v>100</v>
      </c>
      <c r="G210">
        <v>249</v>
      </c>
      <c r="H210">
        <v>249</v>
      </c>
      <c r="I210">
        <v>6</v>
      </c>
    </row>
    <row r="211" spans="4:9" ht="17.25" customHeight="1" x14ac:dyDescent="0.2">
      <c r="D211" s="79">
        <v>210</v>
      </c>
      <c r="E211" s="79" t="s">
        <v>440</v>
      </c>
      <c r="F211">
        <v>100</v>
      </c>
      <c r="G211">
        <v>249</v>
      </c>
      <c r="H211">
        <v>249</v>
      </c>
      <c r="I211">
        <v>6</v>
      </c>
    </row>
    <row r="212" spans="4:9" ht="17.25" customHeight="1" x14ac:dyDescent="0.2">
      <c r="D212" s="79">
        <v>211</v>
      </c>
      <c r="E212" s="79" t="s">
        <v>441</v>
      </c>
      <c r="F212">
        <v>100</v>
      </c>
      <c r="G212">
        <v>249</v>
      </c>
      <c r="H212">
        <v>249</v>
      </c>
      <c r="I212">
        <v>6</v>
      </c>
    </row>
    <row r="213" spans="4:9" ht="17.25" customHeight="1" x14ac:dyDescent="0.2">
      <c r="D213" s="79">
        <v>212</v>
      </c>
      <c r="E213" s="79" t="s">
        <v>442</v>
      </c>
      <c r="F213">
        <v>100</v>
      </c>
      <c r="G213">
        <v>249</v>
      </c>
      <c r="H213">
        <v>249</v>
      </c>
      <c r="I213">
        <v>6</v>
      </c>
    </row>
    <row r="214" spans="4:9" ht="17.25" customHeight="1" x14ac:dyDescent="0.2">
      <c r="D214" s="79">
        <v>213</v>
      </c>
      <c r="E214" s="79" t="s">
        <v>443</v>
      </c>
      <c r="F214">
        <v>100</v>
      </c>
      <c r="G214">
        <v>249</v>
      </c>
      <c r="H214">
        <v>249</v>
      </c>
      <c r="I214">
        <v>6</v>
      </c>
    </row>
    <row r="215" spans="4:9" ht="17.25" customHeight="1" x14ac:dyDescent="0.2">
      <c r="D215" s="79">
        <v>214</v>
      </c>
      <c r="E215" s="79" t="s">
        <v>444</v>
      </c>
      <c r="F215">
        <v>100</v>
      </c>
      <c r="G215">
        <v>249</v>
      </c>
      <c r="H215">
        <v>249</v>
      </c>
      <c r="I215">
        <v>4</v>
      </c>
    </row>
    <row r="216" spans="4:9" ht="17.25" customHeight="1" x14ac:dyDescent="0.2">
      <c r="D216" s="79">
        <v>215</v>
      </c>
      <c r="E216" s="79" t="s">
        <v>445</v>
      </c>
      <c r="F216">
        <v>100</v>
      </c>
      <c r="G216">
        <v>249</v>
      </c>
      <c r="H216">
        <v>249</v>
      </c>
      <c r="I216">
        <v>6</v>
      </c>
    </row>
    <row r="217" spans="4:9" ht="17.25" customHeight="1" x14ac:dyDescent="0.2">
      <c r="D217" s="79">
        <v>216</v>
      </c>
      <c r="E217" s="79" t="s">
        <v>446</v>
      </c>
      <c r="F217">
        <v>100</v>
      </c>
      <c r="G217">
        <v>249</v>
      </c>
      <c r="H217">
        <v>249</v>
      </c>
      <c r="I217">
        <v>6</v>
      </c>
    </row>
    <row r="218" spans="4:9" ht="17.25" customHeight="1" x14ac:dyDescent="0.2">
      <c r="D218" s="79">
        <v>217</v>
      </c>
      <c r="E218" s="79" t="s">
        <v>447</v>
      </c>
      <c r="F218">
        <v>100</v>
      </c>
      <c r="G218">
        <v>249</v>
      </c>
      <c r="H218">
        <v>249</v>
      </c>
      <c r="I218">
        <v>6</v>
      </c>
    </row>
    <row r="219" spans="4:9" ht="17.25" customHeight="1" x14ac:dyDescent="0.2">
      <c r="D219" s="79">
        <v>218</v>
      </c>
      <c r="E219" s="79" t="s">
        <v>448</v>
      </c>
      <c r="F219">
        <v>100</v>
      </c>
      <c r="G219">
        <v>249</v>
      </c>
      <c r="H219">
        <v>249</v>
      </c>
      <c r="I219">
        <v>6</v>
      </c>
    </row>
    <row r="220" spans="4:9" ht="17.25" customHeight="1" x14ac:dyDescent="0.2">
      <c r="D220" s="79">
        <v>219</v>
      </c>
      <c r="E220" s="79" t="s">
        <v>449</v>
      </c>
      <c r="F220">
        <v>100</v>
      </c>
      <c r="G220">
        <v>249</v>
      </c>
      <c r="H220">
        <v>249</v>
      </c>
      <c r="I220">
        <v>6</v>
      </c>
    </row>
    <row r="221" spans="4:9" ht="17.25" customHeight="1" x14ac:dyDescent="0.2">
      <c r="D221" s="79">
        <v>220</v>
      </c>
      <c r="E221" s="79" t="s">
        <v>450</v>
      </c>
      <c r="F221">
        <v>100</v>
      </c>
      <c r="G221">
        <v>50</v>
      </c>
      <c r="H221">
        <v>249</v>
      </c>
      <c r="I221">
        <v>6</v>
      </c>
    </row>
    <row r="222" spans="4:9" ht="17.25" customHeight="1" x14ac:dyDescent="0.2">
      <c r="D222" s="79">
        <v>221</v>
      </c>
      <c r="E222" s="79" t="s">
        <v>451</v>
      </c>
      <c r="F222">
        <v>100</v>
      </c>
      <c r="G222">
        <v>249</v>
      </c>
      <c r="H222">
        <v>249</v>
      </c>
      <c r="I222">
        <v>6</v>
      </c>
    </row>
    <row r="223" spans="4:9" ht="17.25" customHeight="1" x14ac:dyDescent="0.2">
      <c r="D223" s="79">
        <v>222</v>
      </c>
      <c r="E223" s="79" t="s">
        <v>452</v>
      </c>
      <c r="F223">
        <v>100</v>
      </c>
      <c r="G223">
        <v>249</v>
      </c>
      <c r="H223">
        <v>249</v>
      </c>
      <c r="I223">
        <v>6</v>
      </c>
    </row>
    <row r="224" spans="4:9" ht="17.25" customHeight="1" x14ac:dyDescent="0.2">
      <c r="D224" s="79">
        <v>223</v>
      </c>
      <c r="E224" s="79" t="s">
        <v>453</v>
      </c>
      <c r="F224">
        <v>100</v>
      </c>
      <c r="G224">
        <v>249</v>
      </c>
      <c r="H224">
        <v>249</v>
      </c>
      <c r="I224">
        <v>6</v>
      </c>
    </row>
    <row r="225" spans="4:9" ht="17.25" customHeight="1" x14ac:dyDescent="0.2">
      <c r="D225" s="79">
        <v>224</v>
      </c>
      <c r="E225" s="79" t="s">
        <v>454</v>
      </c>
      <c r="F225">
        <v>100</v>
      </c>
      <c r="G225">
        <v>249</v>
      </c>
      <c r="H225">
        <v>249</v>
      </c>
      <c r="I225">
        <v>6</v>
      </c>
    </row>
    <row r="226" spans="4:9" ht="17.25" customHeight="1" x14ac:dyDescent="0.2">
      <c r="D226" s="79">
        <v>225</v>
      </c>
      <c r="E226" s="79" t="s">
        <v>455</v>
      </c>
      <c r="F226">
        <v>100</v>
      </c>
      <c r="G226">
        <v>249</v>
      </c>
      <c r="H226">
        <v>249</v>
      </c>
      <c r="I226">
        <v>6</v>
      </c>
    </row>
    <row r="227" spans="4:9" ht="17.25" customHeight="1" x14ac:dyDescent="0.2">
      <c r="D227" s="79">
        <v>226</v>
      </c>
      <c r="E227" s="79" t="s">
        <v>456</v>
      </c>
      <c r="F227">
        <v>100</v>
      </c>
      <c r="G227">
        <v>249</v>
      </c>
      <c r="H227">
        <v>249</v>
      </c>
      <c r="I227">
        <v>6</v>
      </c>
    </row>
    <row r="228" spans="4:9" ht="17.25" customHeight="1" x14ac:dyDescent="0.2">
      <c r="D228" s="79">
        <v>227</v>
      </c>
      <c r="E228" s="79" t="s">
        <v>457</v>
      </c>
      <c r="F228">
        <v>100</v>
      </c>
      <c r="G228">
        <v>249</v>
      </c>
      <c r="H228">
        <v>249</v>
      </c>
      <c r="I228">
        <v>6</v>
      </c>
    </row>
    <row r="229" spans="4:9" ht="17.25" customHeight="1" x14ac:dyDescent="0.2">
      <c r="D229" s="79">
        <v>228</v>
      </c>
      <c r="E229" s="79" t="s">
        <v>458</v>
      </c>
      <c r="F229">
        <v>100</v>
      </c>
      <c r="G229">
        <v>249</v>
      </c>
      <c r="H229">
        <v>249</v>
      </c>
      <c r="I229">
        <v>6</v>
      </c>
    </row>
    <row r="230" spans="4:9" ht="17.25" customHeight="1" x14ac:dyDescent="0.2">
      <c r="D230" s="79">
        <v>229</v>
      </c>
      <c r="E230" s="79" t="s">
        <v>459</v>
      </c>
      <c r="F230">
        <v>100</v>
      </c>
      <c r="G230">
        <v>249</v>
      </c>
      <c r="H230">
        <v>249</v>
      </c>
      <c r="I230">
        <v>6</v>
      </c>
    </row>
    <row r="231" spans="4:9" ht="17.25" customHeight="1" x14ac:dyDescent="0.2">
      <c r="D231" s="79">
        <v>230</v>
      </c>
      <c r="E231" s="79" t="s">
        <v>460</v>
      </c>
      <c r="F231">
        <v>100</v>
      </c>
      <c r="G231">
        <v>249</v>
      </c>
      <c r="H231">
        <v>249</v>
      </c>
      <c r="I231">
        <v>6</v>
      </c>
    </row>
    <row r="232" spans="4:9" ht="17.25" customHeight="1" x14ac:dyDescent="0.2">
      <c r="D232" s="79">
        <v>231</v>
      </c>
      <c r="E232" s="79" t="s">
        <v>461</v>
      </c>
      <c r="F232">
        <v>100</v>
      </c>
      <c r="G232">
        <v>249</v>
      </c>
      <c r="H232">
        <v>249</v>
      </c>
      <c r="I232">
        <v>6</v>
      </c>
    </row>
    <row r="233" spans="4:9" ht="17.25" customHeight="1" x14ac:dyDescent="0.2">
      <c r="D233" s="79">
        <v>232</v>
      </c>
      <c r="E233" s="79" t="s">
        <v>462</v>
      </c>
      <c r="F233">
        <v>100</v>
      </c>
      <c r="G233">
        <v>249</v>
      </c>
      <c r="H233">
        <v>249</v>
      </c>
      <c r="I233">
        <v>5</v>
      </c>
    </row>
    <row r="234" spans="4:9" ht="17.25" customHeight="1" x14ac:dyDescent="0.2">
      <c r="D234" s="79">
        <v>233</v>
      </c>
      <c r="E234" s="79" t="s">
        <v>463</v>
      </c>
      <c r="F234">
        <v>100</v>
      </c>
      <c r="G234">
        <v>249</v>
      </c>
      <c r="H234">
        <v>249</v>
      </c>
      <c r="I234">
        <v>4</v>
      </c>
    </row>
    <row r="235" spans="4:9" ht="17.25" customHeight="1" x14ac:dyDescent="0.2">
      <c r="D235" s="79">
        <v>234</v>
      </c>
      <c r="E235" s="79" t="s">
        <v>464</v>
      </c>
      <c r="F235">
        <v>100</v>
      </c>
      <c r="G235">
        <v>249</v>
      </c>
      <c r="H235">
        <v>249</v>
      </c>
      <c r="I235">
        <v>6</v>
      </c>
    </row>
    <row r="236" spans="4:9" ht="17.25" customHeight="1" x14ac:dyDescent="0.2">
      <c r="D236" s="79">
        <v>235</v>
      </c>
      <c r="E236" s="79" t="s">
        <v>465</v>
      </c>
      <c r="F236">
        <v>100</v>
      </c>
      <c r="G236">
        <v>249</v>
      </c>
      <c r="H236">
        <v>249</v>
      </c>
      <c r="I236">
        <v>5</v>
      </c>
    </row>
    <row r="237" spans="4:9" ht="17.25" customHeight="1" x14ac:dyDescent="0.2">
      <c r="D237" s="79">
        <v>236</v>
      </c>
      <c r="E237" s="79" t="s">
        <v>466</v>
      </c>
      <c r="F237">
        <v>100</v>
      </c>
      <c r="G237">
        <v>249</v>
      </c>
      <c r="H237">
        <v>249</v>
      </c>
      <c r="I237">
        <v>6</v>
      </c>
    </row>
    <row r="238" spans="4:9" ht="17.25" customHeight="1" x14ac:dyDescent="0.2">
      <c r="D238" s="79">
        <v>237</v>
      </c>
      <c r="E238" s="79" t="s">
        <v>467</v>
      </c>
      <c r="F238">
        <v>100</v>
      </c>
      <c r="G238">
        <v>50</v>
      </c>
      <c r="H238">
        <v>249</v>
      </c>
      <c r="I238">
        <v>6</v>
      </c>
    </row>
    <row r="239" spans="4:9" ht="17.25" customHeight="1" x14ac:dyDescent="0.2">
      <c r="D239" s="79">
        <v>238</v>
      </c>
      <c r="E239" s="79" t="s">
        <v>468</v>
      </c>
      <c r="F239">
        <v>100</v>
      </c>
      <c r="G239">
        <v>249</v>
      </c>
      <c r="H239">
        <v>249</v>
      </c>
      <c r="I239">
        <v>6</v>
      </c>
    </row>
    <row r="240" spans="4:9" ht="17.25" customHeight="1" x14ac:dyDescent="0.2">
      <c r="D240" s="79">
        <v>239</v>
      </c>
      <c r="E240" s="79" t="s">
        <v>469</v>
      </c>
      <c r="F240">
        <v>100</v>
      </c>
      <c r="G240">
        <v>249</v>
      </c>
      <c r="H240">
        <v>249</v>
      </c>
      <c r="I240">
        <v>6</v>
      </c>
    </row>
    <row r="241" spans="4:9" ht="17.25" customHeight="1" x14ac:dyDescent="0.2">
      <c r="D241" s="79">
        <v>240</v>
      </c>
      <c r="E241" s="79" t="s">
        <v>470</v>
      </c>
      <c r="F241">
        <v>100</v>
      </c>
      <c r="G241">
        <v>249</v>
      </c>
      <c r="H241">
        <v>249</v>
      </c>
      <c r="I241">
        <v>4</v>
      </c>
    </row>
    <row r="242" spans="4:9" ht="17.25" customHeight="1" x14ac:dyDescent="0.2">
      <c r="D242" s="79">
        <v>241</v>
      </c>
      <c r="E242" s="79" t="s">
        <v>471</v>
      </c>
      <c r="F242">
        <v>100</v>
      </c>
      <c r="G242">
        <v>249</v>
      </c>
      <c r="H242">
        <v>249</v>
      </c>
      <c r="I242">
        <v>6</v>
      </c>
    </row>
    <row r="243" spans="4:9" ht="17.25" customHeight="1" x14ac:dyDescent="0.2">
      <c r="D243" s="79">
        <v>242</v>
      </c>
      <c r="E243" s="79" t="s">
        <v>472</v>
      </c>
      <c r="F243">
        <v>100</v>
      </c>
      <c r="G243">
        <v>249</v>
      </c>
      <c r="H243">
        <v>249</v>
      </c>
      <c r="I243">
        <v>6</v>
      </c>
    </row>
    <row r="244" spans="4:9" ht="17.25" customHeight="1" x14ac:dyDescent="0.2">
      <c r="D244" s="79">
        <v>243</v>
      </c>
      <c r="E244" s="79" t="s">
        <v>473</v>
      </c>
      <c r="F244">
        <v>100</v>
      </c>
      <c r="G244">
        <v>249</v>
      </c>
      <c r="H244">
        <v>249</v>
      </c>
      <c r="I244">
        <v>6</v>
      </c>
    </row>
    <row r="245" spans="4:9" ht="17.25" customHeight="1" x14ac:dyDescent="0.2">
      <c r="D245" s="79">
        <v>244</v>
      </c>
      <c r="E245" s="79" t="s">
        <v>474</v>
      </c>
      <c r="F245">
        <v>100</v>
      </c>
      <c r="G245">
        <v>249</v>
      </c>
      <c r="H245">
        <v>249</v>
      </c>
      <c r="I245">
        <v>6</v>
      </c>
    </row>
    <row r="246" spans="4:9" ht="17.25" customHeight="1" x14ac:dyDescent="0.2">
      <c r="D246" s="79">
        <v>245</v>
      </c>
      <c r="E246" s="79" t="s">
        <v>475</v>
      </c>
      <c r="F246">
        <v>100</v>
      </c>
      <c r="G246">
        <v>249</v>
      </c>
      <c r="H246">
        <v>249</v>
      </c>
      <c r="I246">
        <v>4</v>
      </c>
    </row>
    <row r="247" spans="4:9" ht="17.25" customHeight="1" x14ac:dyDescent="0.2">
      <c r="D247" s="79">
        <v>246</v>
      </c>
      <c r="E247" s="79" t="s">
        <v>476</v>
      </c>
      <c r="F247">
        <v>100</v>
      </c>
      <c r="G247">
        <v>249</v>
      </c>
      <c r="H247">
        <v>249</v>
      </c>
      <c r="I247">
        <v>6</v>
      </c>
    </row>
    <row r="248" spans="4:9" ht="17.25" customHeight="1" x14ac:dyDescent="0.2">
      <c r="D248" s="79">
        <v>247</v>
      </c>
      <c r="E248" s="79" t="s">
        <v>477</v>
      </c>
      <c r="F248">
        <v>100</v>
      </c>
      <c r="G248">
        <v>249</v>
      </c>
      <c r="H248">
        <v>249</v>
      </c>
      <c r="I248">
        <v>5</v>
      </c>
    </row>
    <row r="249" spans="4:9" ht="17.25" customHeight="1" x14ac:dyDescent="0.2">
      <c r="D249" s="79">
        <v>248</v>
      </c>
      <c r="E249" s="79" t="s">
        <v>478</v>
      </c>
      <c r="F249">
        <v>100</v>
      </c>
      <c r="G249">
        <v>249</v>
      </c>
      <c r="H249">
        <v>249</v>
      </c>
      <c r="I249">
        <v>6</v>
      </c>
    </row>
    <row r="250" spans="4:9" ht="17.25" customHeight="1" x14ac:dyDescent="0.2">
      <c r="D250" s="79">
        <v>249</v>
      </c>
      <c r="E250" s="79" t="s">
        <v>479</v>
      </c>
      <c r="F250">
        <v>100</v>
      </c>
      <c r="G250">
        <v>50</v>
      </c>
      <c r="H250">
        <v>249</v>
      </c>
      <c r="I250">
        <v>6</v>
      </c>
    </row>
    <row r="251" spans="4:9" ht="17.25" customHeight="1" x14ac:dyDescent="0.2">
      <c r="D251" s="79">
        <v>250</v>
      </c>
      <c r="E251" s="79" t="s">
        <v>480</v>
      </c>
      <c r="F251">
        <v>100</v>
      </c>
      <c r="G251">
        <v>249</v>
      </c>
      <c r="H251">
        <v>249</v>
      </c>
      <c r="I251">
        <v>6</v>
      </c>
    </row>
    <row r="252" spans="4:9" ht="17.25" customHeight="1" x14ac:dyDescent="0.2">
      <c r="D252" s="79">
        <v>251</v>
      </c>
      <c r="E252" s="79" t="s">
        <v>481</v>
      </c>
      <c r="F252">
        <v>100</v>
      </c>
      <c r="G252">
        <v>249</v>
      </c>
      <c r="H252">
        <v>249</v>
      </c>
      <c r="I252">
        <v>6</v>
      </c>
    </row>
    <row r="253" spans="4:9" ht="17.25" customHeight="1" x14ac:dyDescent="0.2">
      <c r="D253" s="79">
        <v>252</v>
      </c>
      <c r="E253" s="79" t="s">
        <v>482</v>
      </c>
      <c r="F253">
        <v>100</v>
      </c>
      <c r="G253">
        <v>249</v>
      </c>
      <c r="H253">
        <v>249</v>
      </c>
      <c r="I253">
        <v>6</v>
      </c>
    </row>
    <row r="254" spans="4:9" ht="17.25" customHeight="1" x14ac:dyDescent="0.2">
      <c r="D254" s="79">
        <v>253</v>
      </c>
      <c r="E254" s="79" t="s">
        <v>483</v>
      </c>
      <c r="F254">
        <v>100</v>
      </c>
      <c r="G254">
        <v>249</v>
      </c>
      <c r="H254">
        <v>249</v>
      </c>
      <c r="I254">
        <v>4</v>
      </c>
    </row>
    <row r="255" spans="4:9" ht="17.25" customHeight="1" x14ac:dyDescent="0.2">
      <c r="D255" s="79">
        <v>254</v>
      </c>
      <c r="E255" s="79" t="s">
        <v>484</v>
      </c>
      <c r="F255">
        <v>100</v>
      </c>
      <c r="G255">
        <v>249</v>
      </c>
      <c r="H255">
        <v>249</v>
      </c>
      <c r="I255">
        <v>4</v>
      </c>
    </row>
  </sheetData>
  <sheetProtection algorithmName="SHA-512" hashValue="IbhyVAbqC0lnw/dbfvL3bOD5Bm8qJlL7Fp4pc0IgENqhlrnQGeZfqW/rbq2oGOT1sGSxrxkS9PIQoGyKXdHV2g==" saltValue="xFCsSQFRYr+Wt+YH0Nmb7A==" spinCount="10000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3446E-F520-4160-A7E6-766FC0C7021B}">
  <sheetPr codeName="Sheet19">
    <tabColor rgb="FFFFFFCC"/>
    <pageSetUpPr fitToPage="1"/>
  </sheetPr>
  <dimension ref="A1:I48"/>
  <sheetViews>
    <sheetView showGridLines="0" topLeftCell="A38" zoomScaleNormal="100" zoomScaleSheetLayoutView="112" workbookViewId="0">
      <selection sqref="A1:G1"/>
    </sheetView>
  </sheetViews>
  <sheetFormatPr defaultColWidth="0" defaultRowHeight="14.25" zeroHeight="1" x14ac:dyDescent="0.2"/>
  <cols>
    <col min="1" max="1" width="21" style="139" customWidth="1"/>
    <col min="2" max="2" width="11.375" style="139" customWidth="1"/>
    <col min="3" max="3" width="16" style="139" customWidth="1"/>
    <col min="4" max="4" width="9.875" style="139" customWidth="1"/>
    <col min="5" max="7" width="11.375" style="139" customWidth="1"/>
    <col min="8" max="9" width="0" style="139" hidden="1" customWidth="1"/>
    <col min="10" max="16384" width="8" style="139" hidden="1"/>
  </cols>
  <sheetData>
    <row r="1" spans="1:7" s="137" customFormat="1" ht="6.75" customHeight="1" thickBot="1" x14ac:dyDescent="0.25">
      <c r="A1" s="707" t="s">
        <v>631</v>
      </c>
      <c r="B1" s="707"/>
      <c r="C1" s="707"/>
      <c r="D1" s="707"/>
      <c r="E1" s="707"/>
      <c r="F1" s="707"/>
      <c r="G1" s="707"/>
    </row>
    <row r="2" spans="1:7" s="137" customFormat="1" ht="18.75" customHeight="1" thickBot="1" x14ac:dyDescent="0.25">
      <c r="A2" s="708" t="s">
        <v>669</v>
      </c>
      <c r="B2" s="709"/>
      <c r="C2" s="710"/>
      <c r="D2" s="710"/>
      <c r="E2" s="710"/>
      <c r="F2" s="710"/>
      <c r="G2" s="711"/>
    </row>
    <row r="3" spans="1:7" customFormat="1" ht="135" customHeight="1" x14ac:dyDescent="0.2">
      <c r="A3" s="712" t="s">
        <v>1127</v>
      </c>
      <c r="B3" s="713"/>
      <c r="C3" s="713"/>
      <c r="D3" s="713"/>
      <c r="E3" s="713"/>
      <c r="F3" s="713"/>
      <c r="G3" s="714"/>
    </row>
    <row r="4" spans="1:7" customFormat="1" ht="23.25" customHeight="1" thickBot="1" x14ac:dyDescent="0.25">
      <c r="A4" s="445" t="s">
        <v>671</v>
      </c>
      <c r="B4" s="446"/>
      <c r="C4" s="446"/>
      <c r="D4" s="446"/>
      <c r="E4" s="446"/>
      <c r="F4" s="446"/>
      <c r="G4" s="447"/>
    </row>
    <row r="5" spans="1:7" customFormat="1" ht="102.75" customHeight="1" thickBot="1" x14ac:dyDescent="0.25">
      <c r="A5" s="715" t="s">
        <v>898</v>
      </c>
      <c r="B5" s="716"/>
      <c r="C5" s="716"/>
      <c r="D5" s="716"/>
      <c r="E5" s="716"/>
      <c r="F5" s="716"/>
      <c r="G5" s="717"/>
    </row>
    <row r="6" spans="1:7" s="140" customFormat="1" ht="15" thickBot="1" x14ac:dyDescent="0.25">
      <c r="A6" s="693" t="s">
        <v>636</v>
      </c>
      <c r="B6" s="693"/>
      <c r="C6" s="693"/>
      <c r="D6" s="693"/>
      <c r="E6" s="693"/>
      <c r="F6" s="693"/>
      <c r="G6" s="693"/>
    </row>
    <row r="7" spans="1:7" ht="15" customHeight="1" thickBot="1" x14ac:dyDescent="0.25">
      <c r="A7" s="491" t="s">
        <v>670</v>
      </c>
      <c r="B7" s="492"/>
      <c r="C7" s="492"/>
      <c r="D7" s="492"/>
      <c r="E7" s="492"/>
      <c r="F7" s="492"/>
      <c r="G7" s="493"/>
    </row>
    <row r="8" spans="1:7" customFormat="1" ht="33" customHeight="1" x14ac:dyDescent="0.2">
      <c r="A8" s="731" t="s">
        <v>899</v>
      </c>
      <c r="B8" s="732"/>
      <c r="C8" s="732"/>
      <c r="D8" s="732"/>
      <c r="E8" s="732"/>
      <c r="F8" s="732"/>
      <c r="G8" s="225"/>
    </row>
    <row r="9" spans="1:7" customFormat="1" ht="30" customHeight="1" x14ac:dyDescent="0.2">
      <c r="A9" s="733" t="s">
        <v>900</v>
      </c>
      <c r="B9" s="734"/>
      <c r="C9" s="734"/>
      <c r="D9" s="734"/>
      <c r="E9" s="734"/>
      <c r="F9" s="734"/>
      <c r="G9" s="157"/>
    </row>
    <row r="10" spans="1:7" customFormat="1" ht="26.25" customHeight="1" thickBot="1" x14ac:dyDescent="0.25">
      <c r="A10" s="735" t="s">
        <v>901</v>
      </c>
      <c r="B10" s="736"/>
      <c r="C10" s="736"/>
      <c r="D10" s="736"/>
      <c r="E10" s="737"/>
      <c r="F10" s="737"/>
      <c r="G10" s="738"/>
    </row>
    <row r="11" spans="1:7" ht="15" customHeight="1" thickBot="1" x14ac:dyDescent="0.25">
      <c r="A11" s="693" t="s">
        <v>636</v>
      </c>
      <c r="B11" s="693"/>
      <c r="C11" s="693"/>
      <c r="D11" s="693"/>
      <c r="E11" s="693"/>
      <c r="F11" s="693"/>
      <c r="G11" s="693"/>
    </row>
    <row r="12" spans="1:7" ht="15" customHeight="1" thickBot="1" x14ac:dyDescent="0.3">
      <c r="A12" s="694" t="s">
        <v>672</v>
      </c>
      <c r="B12" s="695"/>
      <c r="C12" s="695"/>
      <c r="D12" s="695"/>
      <c r="E12" s="695"/>
      <c r="F12" s="695"/>
      <c r="G12" s="696"/>
    </row>
    <row r="13" spans="1:7" ht="15" customHeight="1" x14ac:dyDescent="0.25">
      <c r="A13" s="739" t="s">
        <v>673</v>
      </c>
      <c r="B13" s="740"/>
      <c r="C13" s="740"/>
      <c r="D13" s="740"/>
      <c r="E13" s="741"/>
      <c r="F13" s="729" t="s">
        <v>674</v>
      </c>
      <c r="G13" s="730"/>
    </row>
    <row r="14" spans="1:7" ht="30" customHeight="1" x14ac:dyDescent="0.2">
      <c r="A14" s="519" t="s">
        <v>675</v>
      </c>
      <c r="B14" s="582"/>
      <c r="C14" s="582"/>
      <c r="D14" s="582"/>
      <c r="E14" s="520"/>
      <c r="F14" s="700"/>
      <c r="G14" s="701"/>
    </row>
    <row r="15" spans="1:7" ht="45.75" customHeight="1" x14ac:dyDescent="0.2">
      <c r="A15" s="519" t="s">
        <v>676</v>
      </c>
      <c r="B15" s="582"/>
      <c r="C15" s="582"/>
      <c r="D15" s="582"/>
      <c r="E15" s="520"/>
      <c r="F15" s="700"/>
      <c r="G15" s="701"/>
    </row>
    <row r="16" spans="1:7" ht="15" customHeight="1" x14ac:dyDescent="0.2">
      <c r="A16" s="519" t="s">
        <v>677</v>
      </c>
      <c r="B16" s="582"/>
      <c r="C16" s="582"/>
      <c r="D16" s="582"/>
      <c r="E16" s="520"/>
      <c r="F16" s="700"/>
      <c r="G16" s="701"/>
    </row>
    <row r="17" spans="1:7" ht="30" customHeight="1" x14ac:dyDescent="0.2">
      <c r="A17" s="519" t="s">
        <v>678</v>
      </c>
      <c r="B17" s="582"/>
      <c r="C17" s="582"/>
      <c r="D17" s="582"/>
      <c r="E17" s="520"/>
      <c r="F17" s="700"/>
      <c r="G17" s="701"/>
    </row>
    <row r="18" spans="1:7" ht="45" customHeight="1" x14ac:dyDescent="0.2">
      <c r="A18" s="519" t="s">
        <v>679</v>
      </c>
      <c r="B18" s="582"/>
      <c r="C18" s="582"/>
      <c r="D18" s="582"/>
      <c r="E18" s="520"/>
      <c r="F18" s="700"/>
      <c r="G18" s="701"/>
    </row>
    <row r="19" spans="1:7" ht="30" customHeight="1" x14ac:dyDescent="0.2">
      <c r="A19" s="519" t="s">
        <v>680</v>
      </c>
      <c r="B19" s="582"/>
      <c r="C19" s="582"/>
      <c r="D19" s="582"/>
      <c r="E19" s="520"/>
      <c r="F19" s="700"/>
      <c r="G19" s="701"/>
    </row>
    <row r="20" spans="1:7" ht="15" customHeight="1" x14ac:dyDescent="0.2">
      <c r="A20" s="519" t="s">
        <v>681</v>
      </c>
      <c r="B20" s="582"/>
      <c r="C20" s="582"/>
      <c r="D20" s="582"/>
      <c r="E20" s="520"/>
      <c r="F20" s="700"/>
      <c r="G20" s="701"/>
    </row>
    <row r="21" spans="1:7" ht="15" customHeight="1" thickBot="1" x14ac:dyDescent="0.25">
      <c r="A21" s="723" t="s">
        <v>682</v>
      </c>
      <c r="B21" s="724"/>
      <c r="C21" s="724"/>
      <c r="D21" s="724"/>
      <c r="E21" s="725"/>
      <c r="F21" s="705">
        <f>SUM(F14:F20)</f>
        <v>0</v>
      </c>
      <c r="G21" s="706"/>
    </row>
    <row r="22" spans="1:7" ht="15" customHeight="1" thickBot="1" x14ac:dyDescent="0.25">
      <c r="A22" s="693" t="s">
        <v>636</v>
      </c>
      <c r="B22" s="693"/>
      <c r="C22" s="693"/>
      <c r="D22" s="693"/>
      <c r="E22" s="693"/>
      <c r="F22" s="693"/>
      <c r="G22" s="693"/>
    </row>
    <row r="23" spans="1:7" ht="15" customHeight="1" thickBot="1" x14ac:dyDescent="0.3">
      <c r="A23" s="694" t="s">
        <v>683</v>
      </c>
      <c r="B23" s="695"/>
      <c r="C23" s="695"/>
      <c r="D23" s="695"/>
      <c r="E23" s="695"/>
      <c r="F23" s="695"/>
      <c r="G23" s="696"/>
    </row>
    <row r="24" spans="1:7" ht="15" customHeight="1" x14ac:dyDescent="0.25">
      <c r="A24" s="726" t="s">
        <v>673</v>
      </c>
      <c r="B24" s="727"/>
      <c r="C24" s="727"/>
      <c r="D24" s="727"/>
      <c r="E24" s="728"/>
      <c r="F24" s="729" t="s">
        <v>674</v>
      </c>
      <c r="G24" s="730"/>
    </row>
    <row r="25" spans="1:7" ht="15" customHeight="1" x14ac:dyDescent="0.2">
      <c r="A25" s="519" t="s">
        <v>684</v>
      </c>
      <c r="B25" s="582"/>
      <c r="C25" s="582"/>
      <c r="D25" s="582"/>
      <c r="E25" s="520"/>
      <c r="F25" s="700"/>
      <c r="G25" s="701"/>
    </row>
    <row r="26" spans="1:7" ht="30.75" customHeight="1" x14ac:dyDescent="0.2">
      <c r="A26" s="519" t="s">
        <v>685</v>
      </c>
      <c r="B26" s="582"/>
      <c r="C26" s="582"/>
      <c r="D26" s="582"/>
      <c r="E26" s="520"/>
      <c r="F26" s="700"/>
      <c r="G26" s="701"/>
    </row>
    <row r="27" spans="1:7" ht="15" customHeight="1" x14ac:dyDescent="0.2">
      <c r="A27" s="576" t="s">
        <v>686</v>
      </c>
      <c r="B27" s="577"/>
      <c r="C27" s="577"/>
      <c r="D27" s="577"/>
      <c r="E27" s="578"/>
      <c r="F27" s="700"/>
      <c r="G27" s="701"/>
    </row>
    <row r="28" spans="1:7" ht="15" customHeight="1" thickBot="1" x14ac:dyDescent="0.3">
      <c r="A28" s="702" t="s">
        <v>682</v>
      </c>
      <c r="B28" s="703"/>
      <c r="C28" s="703"/>
      <c r="D28" s="703"/>
      <c r="E28" s="704"/>
      <c r="F28" s="705">
        <f>SUM(F25:F27)</f>
        <v>0</v>
      </c>
      <c r="G28" s="706"/>
    </row>
    <row r="29" spans="1:7" ht="15" customHeight="1" thickBot="1" x14ac:dyDescent="0.25">
      <c r="A29" s="693" t="s">
        <v>636</v>
      </c>
      <c r="B29" s="693"/>
      <c r="C29" s="693"/>
      <c r="D29" s="693"/>
      <c r="E29" s="693"/>
      <c r="F29" s="693"/>
      <c r="G29" s="693"/>
    </row>
    <row r="30" spans="1:7" ht="15" customHeight="1" thickBot="1" x14ac:dyDescent="0.3">
      <c r="A30" s="694" t="s">
        <v>687</v>
      </c>
      <c r="B30" s="695"/>
      <c r="C30" s="695"/>
      <c r="D30" s="695"/>
      <c r="E30" s="695"/>
      <c r="F30" s="695"/>
      <c r="G30" s="696"/>
    </row>
    <row r="31" spans="1:7" ht="77.25" customHeight="1" thickBot="1" x14ac:dyDescent="0.25">
      <c r="A31" s="697" t="s">
        <v>1128</v>
      </c>
      <c r="B31" s="698"/>
      <c r="C31" s="698"/>
      <c r="D31" s="698"/>
      <c r="E31" s="698"/>
      <c r="F31" s="698"/>
      <c r="G31" s="699"/>
    </row>
    <row r="32" spans="1:7" customFormat="1" ht="15" customHeight="1" x14ac:dyDescent="0.25">
      <c r="A32" s="718" t="s">
        <v>688</v>
      </c>
      <c r="B32" s="719"/>
      <c r="C32" s="720" t="s">
        <v>902</v>
      </c>
      <c r="D32" s="721"/>
      <c r="E32" s="721"/>
      <c r="F32" s="721"/>
      <c r="G32" s="722"/>
    </row>
    <row r="33" spans="1:7" customFormat="1" ht="15" customHeight="1" x14ac:dyDescent="0.2">
      <c r="A33" s="757" t="s">
        <v>690</v>
      </c>
      <c r="B33" s="758"/>
      <c r="C33" s="759" t="s">
        <v>691</v>
      </c>
      <c r="D33" s="760"/>
      <c r="E33" s="760"/>
      <c r="F33" s="760"/>
      <c r="G33" s="761"/>
    </row>
    <row r="34" spans="1:7" customFormat="1" ht="15" customHeight="1" x14ac:dyDescent="0.2">
      <c r="A34" s="757" t="s">
        <v>692</v>
      </c>
      <c r="B34" s="758"/>
      <c r="C34" s="759" t="s">
        <v>693</v>
      </c>
      <c r="D34" s="760"/>
      <c r="E34" s="760"/>
      <c r="F34" s="760"/>
      <c r="G34" s="761"/>
    </row>
    <row r="35" spans="1:7" customFormat="1" ht="15" customHeight="1" thickBot="1" x14ac:dyDescent="0.25">
      <c r="A35" s="763" t="s">
        <v>694</v>
      </c>
      <c r="B35" s="764"/>
      <c r="C35" s="765" t="s">
        <v>695</v>
      </c>
      <c r="D35" s="766"/>
      <c r="E35" s="766"/>
      <c r="F35" s="766"/>
      <c r="G35" s="767"/>
    </row>
    <row r="36" spans="1:7" customFormat="1" ht="15" customHeight="1" thickBot="1" x14ac:dyDescent="0.25">
      <c r="A36" s="762" t="s">
        <v>636</v>
      </c>
      <c r="B36" s="762"/>
      <c r="C36" s="762"/>
      <c r="D36" s="762"/>
      <c r="E36" s="762"/>
      <c r="F36" s="762"/>
      <c r="G36" s="762"/>
    </row>
    <row r="37" spans="1:7" customFormat="1" ht="15" customHeight="1" x14ac:dyDescent="0.25">
      <c r="A37" s="768" t="s">
        <v>696</v>
      </c>
      <c r="B37" s="769"/>
      <c r="C37" s="769"/>
      <c r="D37" s="770">
        <f>IF(G9="Yes","",F21+F28)</f>
        <v>0</v>
      </c>
      <c r="E37" s="770"/>
      <c r="F37" s="770"/>
      <c r="G37" s="771"/>
    </row>
    <row r="38" spans="1:7" customFormat="1" ht="15" customHeight="1" x14ac:dyDescent="0.25">
      <c r="A38" s="391" t="s">
        <v>689</v>
      </c>
      <c r="B38" s="392"/>
      <c r="C38" s="392"/>
      <c r="D38" s="772" t="b">
        <f>IF(G8="yes",900,
IF(G9="yes",75000,
IF(G8="no",IF(AND(E10="minor application",D37&lt;300000),900,
IF(AND(E10="minor application",D37&gt;=300000,D37&lt;25000000),D37*0.003,
IF(AND(E10="minor application",D37&gt;=25000000),75000,
IF(AND(E10="MAJOR APPLICATION",D37&lt;300000),3000,
IF(AND(E10="MAJOR APPLICATION",D37&gt;=300000,D37&lt;7500000),D37*0.01,
IF(AND(E10="MAJOR APPLICATION",D37&gt;=7500000),75000,"")))))))))</f>
        <v>0</v>
      </c>
      <c r="E38" s="772"/>
      <c r="F38" s="772"/>
      <c r="G38" s="773"/>
    </row>
    <row r="39" spans="1:7" customFormat="1" ht="60" customHeight="1" thickBot="1" x14ac:dyDescent="0.25">
      <c r="A39" s="743" t="s">
        <v>697</v>
      </c>
      <c r="B39" s="744"/>
      <c r="C39" s="744"/>
      <c r="D39" s="745"/>
      <c r="E39" s="745"/>
      <c r="F39" s="745"/>
      <c r="G39" s="746"/>
    </row>
    <row r="40" spans="1:7" ht="15" customHeight="1" thickBot="1" x14ac:dyDescent="0.25">
      <c r="A40" s="693" t="s">
        <v>636</v>
      </c>
      <c r="B40" s="693"/>
      <c r="C40" s="693"/>
      <c r="D40" s="693"/>
      <c r="E40" s="693"/>
      <c r="F40" s="693"/>
      <c r="G40" s="693"/>
    </row>
    <row r="41" spans="1:7" customFormat="1" ht="15" customHeight="1" x14ac:dyDescent="0.25">
      <c r="A41" s="429" t="s">
        <v>1136</v>
      </c>
      <c r="B41" s="430"/>
      <c r="C41" s="430"/>
      <c r="D41" s="430"/>
      <c r="E41" s="430"/>
      <c r="F41" s="430"/>
      <c r="G41" s="431"/>
    </row>
    <row r="42" spans="1:7" customFormat="1" ht="15" customHeight="1" thickBot="1" x14ac:dyDescent="0.25">
      <c r="A42" s="774" t="s">
        <v>1129</v>
      </c>
      <c r="B42" s="775"/>
      <c r="C42" s="775"/>
      <c r="D42" s="775"/>
      <c r="E42" s="753"/>
      <c r="F42" s="753"/>
      <c r="G42" s="754"/>
    </row>
    <row r="43" spans="1:7" ht="15" customHeight="1" thickBot="1" x14ac:dyDescent="0.25">
      <c r="A43" s="752" t="s">
        <v>636</v>
      </c>
      <c r="B43" s="752"/>
      <c r="C43" s="752"/>
      <c r="D43" s="752"/>
      <c r="E43" s="752"/>
      <c r="F43" s="752"/>
      <c r="G43" s="752"/>
    </row>
    <row r="44" spans="1:7" customFormat="1" ht="15" customHeight="1" thickBot="1" x14ac:dyDescent="0.25">
      <c r="A44" s="747" t="s">
        <v>1137</v>
      </c>
      <c r="B44" s="748"/>
      <c r="C44" s="748"/>
      <c r="D44" s="748"/>
      <c r="E44" s="748"/>
      <c r="F44" s="748"/>
      <c r="G44" s="749"/>
    </row>
    <row r="45" spans="1:7" customFormat="1" ht="15" customHeight="1" x14ac:dyDescent="0.2">
      <c r="A45" s="750" t="s">
        <v>904</v>
      </c>
      <c r="B45" s="751"/>
      <c r="C45" s="751"/>
      <c r="D45" s="751"/>
      <c r="E45" s="751"/>
      <c r="F45" s="751"/>
      <c r="G45" s="226"/>
    </row>
    <row r="46" spans="1:7" customFormat="1" ht="30.75" customHeight="1" x14ac:dyDescent="0.2">
      <c r="A46" s="733" t="s">
        <v>905</v>
      </c>
      <c r="B46" s="734"/>
      <c r="C46" s="734"/>
      <c r="D46" s="734"/>
      <c r="E46" s="734"/>
      <c r="F46" s="734"/>
      <c r="G46" s="227"/>
    </row>
    <row r="47" spans="1:7" customFormat="1" ht="28.5" customHeight="1" thickBot="1" x14ac:dyDescent="0.25">
      <c r="A47" s="755" t="s">
        <v>906</v>
      </c>
      <c r="B47" s="756"/>
      <c r="C47" s="756"/>
      <c r="D47" s="756"/>
      <c r="E47" s="756"/>
      <c r="F47" s="756"/>
      <c r="G47" s="228" t="str">
        <f>IF(OR(G45="no",AND(G45="yes",G46="yes")),"No",IF(AND(G45="yes",G46="no"),"Yes",""))</f>
        <v/>
      </c>
    </row>
    <row r="48" spans="1:7" customFormat="1" x14ac:dyDescent="0.2">
      <c r="A48" s="742" t="s">
        <v>698</v>
      </c>
      <c r="B48" s="742"/>
      <c r="C48" s="742"/>
      <c r="D48" s="742"/>
      <c r="E48" s="742"/>
      <c r="F48" s="742"/>
      <c r="G48" s="742"/>
    </row>
  </sheetData>
  <sheetProtection algorithmName="SHA-512" hashValue="fQ75TLNpEfCIdy6P1EKJGMeST5zQJOswEG0D4Hlua62Fk5Nyq3Vhf7jZTDLzfrreSSllw9oGXAxFHfj+e4C6kg==" saltValue="M+8xkPGH97wLxsXnpxbwOA==" spinCount="100000" sheet="1" objects="1" scenarios="1"/>
  <mergeCells count="71">
    <mergeCell ref="A37:C37"/>
    <mergeCell ref="D37:G37"/>
    <mergeCell ref="A38:C38"/>
    <mergeCell ref="D38:G38"/>
    <mergeCell ref="A42:D42"/>
    <mergeCell ref="A33:B33"/>
    <mergeCell ref="C33:G33"/>
    <mergeCell ref="A34:B34"/>
    <mergeCell ref="C34:G34"/>
    <mergeCell ref="A36:G36"/>
    <mergeCell ref="A35:B35"/>
    <mergeCell ref="C35:G35"/>
    <mergeCell ref="A48:G48"/>
    <mergeCell ref="A39:C39"/>
    <mergeCell ref="D39:G39"/>
    <mergeCell ref="A44:G44"/>
    <mergeCell ref="A45:F45"/>
    <mergeCell ref="A46:F46"/>
    <mergeCell ref="A40:G40"/>
    <mergeCell ref="A43:G43"/>
    <mergeCell ref="A41:G41"/>
    <mergeCell ref="E42:G42"/>
    <mergeCell ref="A47:F47"/>
    <mergeCell ref="A8:F8"/>
    <mergeCell ref="A9:F9"/>
    <mergeCell ref="A10:D10"/>
    <mergeCell ref="E10:G10"/>
    <mergeCell ref="F14:G14"/>
    <mergeCell ref="A12:G12"/>
    <mergeCell ref="A11:G11"/>
    <mergeCell ref="A13:E13"/>
    <mergeCell ref="F13:G13"/>
    <mergeCell ref="A14:E14"/>
    <mergeCell ref="A15:E15"/>
    <mergeCell ref="F15:G15"/>
    <mergeCell ref="A16:E16"/>
    <mergeCell ref="F16:G16"/>
    <mergeCell ref="A17:E17"/>
    <mergeCell ref="F17:G17"/>
    <mergeCell ref="A18:E18"/>
    <mergeCell ref="A32:B32"/>
    <mergeCell ref="C32:G32"/>
    <mergeCell ref="F18:G18"/>
    <mergeCell ref="A19:E19"/>
    <mergeCell ref="F19:G19"/>
    <mergeCell ref="A20:E20"/>
    <mergeCell ref="F20:G20"/>
    <mergeCell ref="A21:E21"/>
    <mergeCell ref="F21:G21"/>
    <mergeCell ref="A22:G22"/>
    <mergeCell ref="A23:G23"/>
    <mergeCell ref="A24:E24"/>
    <mergeCell ref="F24:G24"/>
    <mergeCell ref="A25:E25"/>
    <mergeCell ref="F25:G25"/>
    <mergeCell ref="A1:G1"/>
    <mergeCell ref="A2:G2"/>
    <mergeCell ref="A6:G6"/>
    <mergeCell ref="A7:G7"/>
    <mergeCell ref="A3:G3"/>
    <mergeCell ref="A4:G4"/>
    <mergeCell ref="A5:G5"/>
    <mergeCell ref="A29:G29"/>
    <mergeCell ref="A30:G30"/>
    <mergeCell ref="A31:G31"/>
    <mergeCell ref="A26:E26"/>
    <mergeCell ref="F26:G26"/>
    <mergeCell ref="A27:E27"/>
    <mergeCell ref="F27:G27"/>
    <mergeCell ref="A28:E28"/>
    <mergeCell ref="F28:G28"/>
  </mergeCells>
  <conditionalFormatting sqref="A32:C35 A36:G36 A37 D37:G37 A38:G38">
    <cfRule type="expression" dxfId="82" priority="8">
      <formula>$E$10="Fee Exemption/Reduction for research projects by state agencies or institutions of higher education"</formula>
    </cfRule>
  </conditionalFormatting>
  <conditionalFormatting sqref="A9:G28 A32:C35">
    <cfRule type="expression" dxfId="81" priority="12">
      <formula>$G$8="yes"</formula>
    </cfRule>
  </conditionalFormatting>
  <conditionalFormatting sqref="A10:G30 A32:C35 A36:G37">
    <cfRule type="expression" dxfId="80" priority="11">
      <formula>$G$9="yes"</formula>
    </cfRule>
  </conditionalFormatting>
  <conditionalFormatting sqref="A11:G30">
    <cfRule type="expression" dxfId="79" priority="1">
      <formula>$E$10="Fee Exemption/Reduction for research projects by state agencies or institutions of higher education"</formula>
    </cfRule>
  </conditionalFormatting>
  <conditionalFormatting sqref="A36:G36 A37 D37:G37 A39:G39">
    <cfRule type="expression" dxfId="78" priority="7">
      <formula>$G$8="yes"</formula>
    </cfRule>
  </conditionalFormatting>
  <conditionalFormatting sqref="A39:G39">
    <cfRule type="expression" dxfId="77" priority="5">
      <formula>$E$10&lt;&gt;"Fee Exemption/Reduction for research projects by state agencies or institutions of higher education"</formula>
    </cfRule>
    <cfRule type="expression" dxfId="76" priority="6">
      <formula>$G$9="yes"</formula>
    </cfRule>
  </conditionalFormatting>
  <conditionalFormatting sqref="A46:G46">
    <cfRule type="expression" dxfId="75" priority="3">
      <formula>$G$45="no"</formula>
    </cfRule>
  </conditionalFormatting>
  <conditionalFormatting sqref="E42">
    <cfRule type="expression" dxfId="74" priority="2">
      <formula>AND($E$42&lt;&gt;"",$E$42&lt;&gt;$D$38)</formula>
    </cfRule>
    <cfRule type="expression" dxfId="73" priority="9">
      <formula>AND($E$42&lt;&gt;"",$E$42&lt;&gt;#REF!)</formula>
    </cfRule>
  </conditionalFormatting>
  <conditionalFormatting sqref="G47">
    <cfRule type="expression" dxfId="72" priority="4">
      <formula>$G$47="Yes"</formula>
    </cfRule>
  </conditionalFormatting>
  <dataValidations count="21">
    <dataValidation allowBlank="1" showErrorMessage="1" promptTitle="Payment Information" prompt="Enter the Company Name as it appears on the check." sqref="D10" xr:uid="{3B95308C-AFC1-4C0B-8EE7-95F85060F55C}"/>
    <dataValidation allowBlank="1" showErrorMessage="1" promptTitle="Direct Costs" prompt="Enter the estimated costs for auxiliary equipment, including exhaust hoods, ducting, fans, pumps, piping, conveyors, stacks, and air pollution control equipment specifically needed to meet permit and regulation requirements." sqref="F15:G15" xr:uid="{A542B4B1-962E-4CFC-ACE6-BCD8360B4C52}"/>
    <dataValidation allowBlank="1" showErrorMessage="1" promptTitle="Direct Costs" prompt="Enter the estimated costs for freight charges." sqref="F16:G16" xr:uid="{ADDD8519-9842-4BAB-88E4-D7103A9E2F4A}"/>
    <dataValidation allowBlank="1" showErrorMessage="1" promptTitle="Direct Costs" prompt="Enter the estimated costs for site preparation, including demolition, construction of fences, outdoor lighting, road, and parking areas." sqref="F17:G17" xr:uid="{16129555-ED98-4F5E-A5A1-A694BFC40D76}"/>
    <dataValidation allowBlank="1" showErrorMessage="1" promptTitle="Direct Costs" prompt="Enter the estimated costs for installation, including foundations, erection of supporting structures, enclosures or weather protection, insulation and painting, utilities and connections, process integration, and process control equipment." sqref="F18:G18" xr:uid="{143979BA-214D-4B0D-AD88-373C7FF0D7F2}"/>
    <dataValidation allowBlank="1" showErrorMessage="1" promptTitle="Direct Costs" prompt="Enter the estimated costs for auxiliary buildings, including materials storage, employee facilities, and changes to existing structures." sqref="F19:G19" xr:uid="{CB9888C0-E41F-4781-BE21-15B56AAB908F}"/>
    <dataValidation allowBlank="1" showErrorMessage="1" promptTitle="Direct Costs" prompt="Enter the estimated costs for ambient air monitoring network." sqref="F20:G20" xr:uid="{6F332CF0-33A2-47D9-BCE8-5957D13097A4}"/>
    <dataValidation allowBlank="1" showErrorMessage="1" promptTitle="Indirect Costs" prompt="Enter the estimated costs for construction expense, including construction liaison, securing local building permits, insurance, temporary construction facilities, and construction clean-up." sqref="F26:G26" xr:uid="{574B200F-E783-412A-BD4D-E25FEA9D7EC8}"/>
    <dataValidation allowBlank="1" showErrorMessage="1" promptTitle="Indirect Costs" prompt="Enter the estimated costs for contractor's fees and overhead." sqref="F27:G27" xr:uid="{EF7C62CB-10A7-41CA-B761-50F49551EFB0}"/>
    <dataValidation allowBlank="1" showErrorMessage="1" promptTitle="Direct Costs" prompt="Enter the estimated costs for a process and control equipment not previously owned by the applicant and not currently authorized under this chapter." sqref="F14:G14" xr:uid="{1B8EEC73-A4B1-4186-BE58-7CBEEC961701}"/>
    <dataValidation allowBlank="1" showErrorMessage="1" promptTitle="Indirect Costs" prompt="Enter the estimated costs for final engineering design and supervision, and administrative overhead." sqref="F25:G25" xr:uid="{F9F58AD1-8813-4070-9CD5-9A17EDC18F4F}"/>
    <dataValidation allowBlank="1" showErrorMessage="1" promptTitle="Permit Application Fee" prompt="This amount is automatically calculated. If you have a fee exemption, waiver, or alternate fee amount you may enter the corrected application fee in this box." sqref="D38" xr:uid="{0987084E-162C-446F-B437-A775479332AE}"/>
    <dataValidation allowBlank="1" showErrorMessage="1" promptTitle="Note:" prompt="If a P.E. Seal is required, please apply the seal to the hardcopy of this application." sqref="A46:A47" xr:uid="{9A9C82CB-BC61-400D-97C0-78F24E23BBFA}"/>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4:A5 A8" xr:uid="{F2D6ECDE-2158-4772-B6A7-164676092B50}">
      <formula1>1</formula1>
    </dataValidation>
    <dataValidation type="list" allowBlank="1" showErrorMessage="1" prompt="If the project is expected to apply for the maximum fee, you may opt to select &quot;Yes&quot; here and skip sections II and III (Direct Costs and Indirect Costs)." sqref="G9" xr:uid="{7D36BACD-E0B4-4522-8D2E-9ADE95380185}">
      <formula1>"Yes,No"</formula1>
    </dataValidation>
    <dataValidation type="list" allowBlank="1" showErrorMessage="1" promptTitle="Payment Information" prompt="Enter the Company Name as it appears on the check." sqref="E10:G10" xr:uid="{95CAD479-A451-4C38-9BB3-2B68E5E47DC8}">
      <formula1>"Minor Application,Fee Exemption/Reduction for research projects by state agencies or institutions of higher education"</formula1>
    </dataValidation>
    <dataValidation type="list" allowBlank="1" showErrorMessage="1" promptTitle="Application Type" prompt="If your permit application is for a GHG/PSD/NA permit, enter or select &quot;Major Application.&quot; If this is a regular permit, enter or select &quot;Minor Permit&quot; or &quot;Renewal.&quot; If a fee exemption or reduction applies, enter or select &quot;Fee Exemption/Reduction&quot;." sqref="E10:G10" xr:uid="{2FC9FCAA-8CAF-43C4-82C3-8D0879A97D3A}">
      <formula1>"Minor Application,Fee Exemption/Reduction for research projects by state agencies or institutions of higher education"</formula1>
    </dataValidation>
    <dataValidation type="list" allowBlank="1" showInputMessage="1" showErrorMessage="1" sqref="G8 G46" xr:uid="{60FC2E57-FDE1-4A57-A443-5B7199A8C7DC}">
      <formula1>"Yes,No"</formula1>
    </dataValidation>
    <dataValidation allowBlank="1" showErrorMessage="1" promptTitle="Payment Information" prompt="Enter the fee amount." sqref="E42" xr:uid="{62941151-4DEF-4E95-A664-F200B71AFEF9}"/>
    <dataValidation allowBlank="1" showErrorMessage="1" promptTitle="Fee Exemption" prompt="If a fee exemption or reduction applies, use this cell to describe how this facility qualifies for the exemption or reduction. Include the actual fee amount." sqref="D39:G39" xr:uid="{2593F6BA-2D7F-4D8C-BCE6-8961AE8844E8}"/>
    <dataValidation type="list" allowBlank="1" showErrorMessage="1" prompt="Is the estimated capital cost of the project greater than $2 million dollars? Enter or select &quot;Yes&quot; or &quot;No&quot;. Note: If yes, submit the application under the seal of a licensed Texas Professional Engineer (P.E.)." sqref="G45" xr:uid="{0C374E06-EC97-4E20-92E5-6A1768C34B57}">
      <formula1>"Yes,No"</formula1>
    </dataValidation>
  </dataValidations>
  <hyperlinks>
    <hyperlink ref="A4" r:id="rId1" display="https://www3.tceq.texas.gov/epay/" xr:uid="{4DA409CA-3468-478E-87A5-59CF23DFDCE4}"/>
    <hyperlink ref="A4:G4" r:id="rId2" tooltip="Click to link to TCEQ's ePay website." display="www3.tceq.texas.gov/epay/" xr:uid="{EEF09BCD-A64A-43AF-873A-97461E9D89DF}"/>
  </hyperlinks>
  <pageMargins left="0.25" right="0.25" top="0.25" bottom="0.25" header="0.3" footer="0.3"/>
  <pageSetup scale="60" orientation="portrait" r:id="rId3"/>
  <headerFooter>
    <oddHeader>&amp;CCompressor Station RAP Application</oddHeader>
    <oddFooter>&amp;LVersion 2.0&amp;CSheet: &amp;A&amp;RPage &amp;P</oddFooter>
  </headerFooter>
  <rowBreaks count="1" manualBreakCount="1">
    <brk id="2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pageSetUpPr fitToPage="1"/>
  </sheetPr>
  <dimension ref="A1:G38"/>
  <sheetViews>
    <sheetView showGridLines="0" zoomScaleNormal="100" workbookViewId="0">
      <selection sqref="A1:G1"/>
    </sheetView>
  </sheetViews>
  <sheetFormatPr defaultColWidth="0" defaultRowHeight="14.25" zeroHeight="1" x14ac:dyDescent="0.2"/>
  <cols>
    <col min="1" max="1" width="43.75" style="4" customWidth="1"/>
    <col min="2" max="2" width="21.25" style="4" customWidth="1"/>
    <col min="3" max="3" width="12.25" style="4" customWidth="1"/>
    <col min="4" max="4" width="6.375" style="4" customWidth="1"/>
    <col min="5" max="5" width="6.25" style="4" customWidth="1"/>
    <col min="6" max="6" width="10.25" style="4" customWidth="1"/>
    <col min="7" max="7" width="30.625" style="4" customWidth="1"/>
    <col min="8" max="16384" width="33.375" style="4" hidden="1"/>
  </cols>
  <sheetData>
    <row r="1" spans="1:7" ht="6.75" customHeight="1" thickBot="1" x14ac:dyDescent="0.2">
      <c r="A1" s="707" t="s">
        <v>631</v>
      </c>
      <c r="B1" s="707"/>
      <c r="C1" s="707"/>
      <c r="D1" s="707"/>
      <c r="E1" s="707"/>
      <c r="F1" s="707"/>
      <c r="G1" s="707"/>
    </row>
    <row r="2" spans="1:7" ht="18.75" thickBot="1" x14ac:dyDescent="0.25">
      <c r="A2" s="790" t="s">
        <v>618</v>
      </c>
      <c r="B2" s="791"/>
      <c r="C2" s="791"/>
      <c r="D2" s="791"/>
      <c r="E2" s="791"/>
      <c r="F2" s="791"/>
      <c r="G2" s="792"/>
    </row>
    <row r="3" spans="1:7" ht="63.75" customHeight="1" thickBot="1" x14ac:dyDescent="0.25">
      <c r="A3" s="786" t="s">
        <v>994</v>
      </c>
      <c r="B3" s="787"/>
      <c r="C3" s="787"/>
      <c r="D3" s="787"/>
      <c r="E3" s="787"/>
      <c r="F3" s="787"/>
      <c r="G3" s="788"/>
    </row>
    <row r="4" spans="1:7" s="174" customFormat="1" ht="14.25" customHeight="1" thickBot="1" x14ac:dyDescent="0.25">
      <c r="A4" s="789" t="s">
        <v>921</v>
      </c>
      <c r="B4" s="789"/>
      <c r="C4" s="789"/>
      <c r="D4" s="789"/>
      <c r="E4" s="789"/>
      <c r="F4" s="789"/>
      <c r="G4" s="789"/>
    </row>
    <row r="5" spans="1:7" s="174" customFormat="1" ht="15.75" thickBot="1" x14ac:dyDescent="0.25">
      <c r="A5" s="747" t="s">
        <v>978</v>
      </c>
      <c r="B5" s="748"/>
      <c r="C5" s="748"/>
      <c r="D5" s="748"/>
      <c r="E5" s="748"/>
      <c r="F5" s="748"/>
      <c r="G5" s="749"/>
    </row>
    <row r="6" spans="1:7" s="174" customFormat="1" ht="15" x14ac:dyDescent="0.2">
      <c r="A6" s="175" t="s">
        <v>979</v>
      </c>
      <c r="B6" s="176" t="s">
        <v>980</v>
      </c>
      <c r="C6" s="794" t="s">
        <v>981</v>
      </c>
      <c r="D6" s="794"/>
      <c r="E6" s="794"/>
      <c r="F6" s="794"/>
      <c r="G6" s="795"/>
    </row>
    <row r="7" spans="1:7" s="174" customFormat="1" x14ac:dyDescent="0.2">
      <c r="A7" s="177" t="s">
        <v>1</v>
      </c>
      <c r="B7" s="178" t="s">
        <v>7</v>
      </c>
      <c r="C7" s="776" t="s">
        <v>116</v>
      </c>
      <c r="D7" s="776"/>
      <c r="E7" s="776"/>
      <c r="F7" s="776"/>
      <c r="G7" s="777"/>
    </row>
    <row r="8" spans="1:7" s="174" customFormat="1" x14ac:dyDescent="0.2">
      <c r="A8" s="177" t="s">
        <v>10</v>
      </c>
      <c r="B8" s="179"/>
      <c r="C8" s="796" t="s">
        <v>982</v>
      </c>
      <c r="D8" s="796"/>
      <c r="E8" s="796"/>
      <c r="F8" s="796"/>
      <c r="G8" s="797"/>
    </row>
    <row r="9" spans="1:7" s="174" customFormat="1" x14ac:dyDescent="0.2">
      <c r="A9" s="177" t="s">
        <v>983</v>
      </c>
      <c r="B9" s="180"/>
      <c r="C9" s="796" t="s">
        <v>984</v>
      </c>
      <c r="D9" s="796"/>
      <c r="E9" s="796"/>
      <c r="F9" s="796"/>
      <c r="G9" s="797"/>
    </row>
    <row r="10" spans="1:7" s="174" customFormat="1" ht="15" thickBot="1" x14ac:dyDescent="0.25">
      <c r="A10" s="181" t="s">
        <v>985</v>
      </c>
      <c r="B10" s="182"/>
      <c r="C10" s="798" t="s">
        <v>986</v>
      </c>
      <c r="D10" s="798"/>
      <c r="E10" s="798"/>
      <c r="F10" s="798"/>
      <c r="G10" s="799"/>
    </row>
    <row r="11" spans="1:7" s="174" customFormat="1" ht="14.25" customHeight="1" thickBot="1" x14ac:dyDescent="0.25">
      <c r="A11" s="793" t="s">
        <v>921</v>
      </c>
      <c r="B11" s="793"/>
      <c r="C11" s="793"/>
      <c r="D11" s="793"/>
      <c r="E11" s="793"/>
      <c r="F11" s="793"/>
      <c r="G11" s="793"/>
    </row>
    <row r="12" spans="1:7" s="174" customFormat="1" ht="15.75" thickBot="1" x14ac:dyDescent="0.25">
      <c r="A12" s="747" t="s">
        <v>987</v>
      </c>
      <c r="B12" s="748"/>
      <c r="C12" s="748"/>
      <c r="D12" s="748"/>
      <c r="E12" s="748"/>
      <c r="F12" s="748"/>
      <c r="G12" s="749"/>
    </row>
    <row r="13" spans="1:7" s="174" customFormat="1" ht="15" x14ac:dyDescent="0.2">
      <c r="A13" s="183" t="s">
        <v>979</v>
      </c>
      <c r="B13" s="184" t="s">
        <v>980</v>
      </c>
      <c r="C13" s="782" t="s">
        <v>988</v>
      </c>
      <c r="D13" s="782"/>
      <c r="E13" s="782"/>
      <c r="F13" s="782"/>
      <c r="G13" s="783"/>
    </row>
    <row r="14" spans="1:7" s="174" customFormat="1" x14ac:dyDescent="0.2">
      <c r="A14" s="185" t="s">
        <v>989</v>
      </c>
      <c r="B14" s="116"/>
      <c r="C14" s="776" t="s">
        <v>182</v>
      </c>
      <c r="D14" s="776"/>
      <c r="E14" s="776"/>
      <c r="F14" s="776"/>
      <c r="G14" s="777"/>
    </row>
    <row r="15" spans="1:7" s="174" customFormat="1" x14ac:dyDescent="0.2">
      <c r="A15" s="185" t="s">
        <v>11</v>
      </c>
      <c r="B15" s="116"/>
      <c r="C15" s="776" t="s">
        <v>183</v>
      </c>
      <c r="D15" s="776"/>
      <c r="E15" s="776"/>
      <c r="F15" s="776"/>
      <c r="G15" s="777"/>
    </row>
    <row r="16" spans="1:7" s="174" customFormat="1" x14ac:dyDescent="0.2">
      <c r="A16" s="185" t="s">
        <v>12</v>
      </c>
      <c r="B16" s="116"/>
      <c r="C16" s="776" t="s">
        <v>184</v>
      </c>
      <c r="D16" s="776"/>
      <c r="E16" s="776"/>
      <c r="F16" s="776"/>
      <c r="G16" s="777"/>
    </row>
    <row r="17" spans="1:7" s="174" customFormat="1" ht="15" thickBot="1" x14ac:dyDescent="0.25">
      <c r="A17" s="187" t="s">
        <v>13</v>
      </c>
      <c r="B17" s="117"/>
      <c r="C17" s="778" t="s">
        <v>185</v>
      </c>
      <c r="D17" s="778"/>
      <c r="E17" s="778"/>
      <c r="F17" s="778"/>
      <c r="G17" s="779"/>
    </row>
    <row r="18" spans="1:7" s="174" customFormat="1" ht="14.25" customHeight="1" thickBot="1" x14ac:dyDescent="0.25">
      <c r="A18" s="793" t="s">
        <v>921</v>
      </c>
      <c r="B18" s="793"/>
      <c r="C18" s="793"/>
      <c r="D18" s="793"/>
      <c r="E18" s="793"/>
      <c r="F18" s="793"/>
      <c r="G18" s="793"/>
    </row>
    <row r="19" spans="1:7" s="174" customFormat="1" ht="15.75" thickBot="1" x14ac:dyDescent="0.25">
      <c r="A19" s="747" t="s">
        <v>990</v>
      </c>
      <c r="B19" s="748"/>
      <c r="C19" s="748"/>
      <c r="D19" s="748"/>
      <c r="E19" s="748"/>
      <c r="F19" s="748"/>
      <c r="G19" s="749"/>
    </row>
    <row r="20" spans="1:7" s="174" customFormat="1" ht="15" x14ac:dyDescent="0.2">
      <c r="A20" s="183" t="s">
        <v>979</v>
      </c>
      <c r="B20" s="184" t="s">
        <v>980</v>
      </c>
      <c r="C20" s="782" t="s">
        <v>993</v>
      </c>
      <c r="D20" s="782"/>
      <c r="E20" s="782"/>
      <c r="F20" s="782"/>
      <c r="G20" s="783"/>
    </row>
    <row r="21" spans="1:7" s="174" customFormat="1" x14ac:dyDescent="0.2">
      <c r="A21" s="205" t="s">
        <v>143</v>
      </c>
      <c r="B21" s="206" t="s">
        <v>991</v>
      </c>
      <c r="C21" s="784" t="s">
        <v>116</v>
      </c>
      <c r="D21" s="784"/>
      <c r="E21" s="784"/>
      <c r="F21" s="784"/>
      <c r="G21" s="785"/>
    </row>
    <row r="22" spans="1:7" s="174" customFormat="1" x14ac:dyDescent="0.2">
      <c r="A22" s="193" t="s">
        <v>177</v>
      </c>
      <c r="B22" s="191"/>
      <c r="C22" s="776" t="s">
        <v>186</v>
      </c>
      <c r="D22" s="776"/>
      <c r="E22" s="776"/>
      <c r="F22" s="776"/>
      <c r="G22" s="777"/>
    </row>
    <row r="23" spans="1:7" s="174" customFormat="1" x14ac:dyDescent="0.2">
      <c r="A23" s="193" t="s">
        <v>26</v>
      </c>
      <c r="B23" s="191"/>
      <c r="C23" s="776" t="s">
        <v>187</v>
      </c>
      <c r="D23" s="776"/>
      <c r="E23" s="776"/>
      <c r="F23" s="776"/>
      <c r="G23" s="777"/>
    </row>
    <row r="24" spans="1:7" s="174" customFormat="1" x14ac:dyDescent="0.2">
      <c r="A24" s="193" t="s">
        <v>28</v>
      </c>
      <c r="B24" s="191"/>
      <c r="C24" s="776" t="s">
        <v>188</v>
      </c>
      <c r="D24" s="776"/>
      <c r="E24" s="776"/>
      <c r="F24" s="776"/>
      <c r="G24" s="777"/>
    </row>
    <row r="25" spans="1:7" s="174" customFormat="1" ht="15" thickBot="1" x14ac:dyDescent="0.25">
      <c r="A25" s="194" t="s">
        <v>29</v>
      </c>
      <c r="B25" s="192">
        <v>0.2</v>
      </c>
      <c r="C25" s="778" t="s">
        <v>189</v>
      </c>
      <c r="D25" s="778"/>
      <c r="E25" s="778"/>
      <c r="F25" s="778"/>
      <c r="G25" s="779"/>
    </row>
    <row r="26" spans="1:7" s="174" customFormat="1" ht="14.25" customHeight="1" thickBot="1" x14ac:dyDescent="0.25">
      <c r="A26" s="793" t="s">
        <v>921</v>
      </c>
      <c r="B26" s="793"/>
      <c r="C26" s="793"/>
      <c r="D26" s="793"/>
      <c r="E26" s="793"/>
      <c r="F26" s="793"/>
      <c r="G26" s="793"/>
    </row>
    <row r="27" spans="1:7" s="174" customFormat="1" ht="15.75" thickBot="1" x14ac:dyDescent="0.25">
      <c r="A27" s="747" t="s">
        <v>992</v>
      </c>
      <c r="B27" s="748"/>
      <c r="C27" s="748"/>
      <c r="D27" s="748"/>
      <c r="E27" s="748"/>
      <c r="F27" s="748"/>
      <c r="G27" s="749"/>
    </row>
    <row r="28" spans="1:7" ht="30" x14ac:dyDescent="0.2">
      <c r="A28" s="201" t="s">
        <v>15</v>
      </c>
      <c r="B28" s="202" t="s">
        <v>528</v>
      </c>
      <c r="C28" s="203" t="s">
        <v>24</v>
      </c>
      <c r="D28" s="203" t="s">
        <v>16</v>
      </c>
      <c r="E28" s="203" t="s">
        <v>17</v>
      </c>
      <c r="F28" s="203" t="s">
        <v>196</v>
      </c>
      <c r="G28" s="204" t="s">
        <v>197</v>
      </c>
    </row>
    <row r="29" spans="1:7" x14ac:dyDescent="0.2">
      <c r="A29" s="193" t="s">
        <v>126</v>
      </c>
      <c r="B29" s="191"/>
      <c r="C29" s="195" t="s">
        <v>25</v>
      </c>
      <c r="D29" s="196">
        <f>B29*$B$22/454</f>
        <v>0</v>
      </c>
      <c r="E29" s="196">
        <f t="shared" ref="E29:E36" si="0">D29*$B$24/2000</f>
        <v>0</v>
      </c>
      <c r="F29" s="195">
        <v>1.52</v>
      </c>
      <c r="G29" s="189" t="s">
        <v>164</v>
      </c>
    </row>
    <row r="30" spans="1:7" x14ac:dyDescent="0.2">
      <c r="A30" s="193" t="s">
        <v>18</v>
      </c>
      <c r="B30" s="197">
        <v>0.5</v>
      </c>
      <c r="C30" s="195" t="s">
        <v>25</v>
      </c>
      <c r="D30" s="196">
        <f>B30*$B$22/454</f>
        <v>0</v>
      </c>
      <c r="E30" s="196">
        <f t="shared" si="0"/>
        <v>0</v>
      </c>
      <c r="F30" s="195">
        <v>3.04</v>
      </c>
      <c r="G30" s="189" t="s">
        <v>164</v>
      </c>
    </row>
    <row r="31" spans="1:7" x14ac:dyDescent="0.2">
      <c r="A31" s="193" t="s">
        <v>19</v>
      </c>
      <c r="B31" s="197">
        <v>9.9871000000000005E-3</v>
      </c>
      <c r="C31" s="195" t="s">
        <v>27</v>
      </c>
      <c r="D31" s="196">
        <f>B31*$B$23</f>
        <v>0</v>
      </c>
      <c r="E31" s="196">
        <f t="shared" si="0"/>
        <v>0</v>
      </c>
      <c r="F31" s="195" t="s">
        <v>116</v>
      </c>
      <c r="G31" s="189" t="s">
        <v>32</v>
      </c>
    </row>
    <row r="32" spans="1:7" x14ac:dyDescent="0.2">
      <c r="A32" s="193" t="s">
        <v>21</v>
      </c>
      <c r="B32" s="197">
        <v>9.9871000000000005E-3</v>
      </c>
      <c r="C32" s="195" t="s">
        <v>27</v>
      </c>
      <c r="D32" s="196">
        <f>B32*$B$23</f>
        <v>0</v>
      </c>
      <c r="E32" s="196">
        <f t="shared" si="0"/>
        <v>0</v>
      </c>
      <c r="F32" s="195">
        <v>0.24</v>
      </c>
      <c r="G32" s="189" t="s">
        <v>32</v>
      </c>
    </row>
    <row r="33" spans="1:7" x14ac:dyDescent="0.2">
      <c r="A33" s="193" t="s">
        <v>22</v>
      </c>
      <c r="B33" s="197">
        <v>9.9871000000000005E-3</v>
      </c>
      <c r="C33" s="195" t="s">
        <v>27</v>
      </c>
      <c r="D33" s="196">
        <f>B33*$B$23</f>
        <v>0</v>
      </c>
      <c r="E33" s="196">
        <f t="shared" si="0"/>
        <v>0</v>
      </c>
      <c r="F33" s="195">
        <v>0.24</v>
      </c>
      <c r="G33" s="189" t="s">
        <v>32</v>
      </c>
    </row>
    <row r="34" spans="1:7" x14ac:dyDescent="0.2">
      <c r="A34" s="193" t="s">
        <v>20</v>
      </c>
      <c r="B34" s="197">
        <v>0.03</v>
      </c>
      <c r="C34" s="195" t="s">
        <v>25</v>
      </c>
      <c r="D34" s="196">
        <f>B34*$B$22/454</f>
        <v>0</v>
      </c>
      <c r="E34" s="196">
        <f t="shared" si="0"/>
        <v>0</v>
      </c>
      <c r="F34" s="195" t="s">
        <v>116</v>
      </c>
      <c r="G34" s="189" t="s">
        <v>164</v>
      </c>
    </row>
    <row r="35" spans="1:7" x14ac:dyDescent="0.2">
      <c r="A35" s="193" t="s">
        <v>23</v>
      </c>
      <c r="B35" s="197">
        <v>5.8799999999999998E-4</v>
      </c>
      <c r="C35" s="195" t="s">
        <v>27</v>
      </c>
      <c r="D35" s="196">
        <f>B35*$B$23</f>
        <v>0</v>
      </c>
      <c r="E35" s="196">
        <f t="shared" si="0"/>
        <v>0</v>
      </c>
      <c r="F35" s="195">
        <v>0.01</v>
      </c>
      <c r="G35" s="189" t="s">
        <v>32</v>
      </c>
    </row>
    <row r="36" spans="1:7" ht="15" thickBot="1" x14ac:dyDescent="0.25">
      <c r="A36" s="194" t="s">
        <v>33</v>
      </c>
      <c r="B36" s="198">
        <v>3.1E-2</v>
      </c>
      <c r="C36" s="199" t="s">
        <v>25</v>
      </c>
      <c r="D36" s="200">
        <f>B36*$B$22/454</f>
        <v>0</v>
      </c>
      <c r="E36" s="200">
        <f t="shared" si="0"/>
        <v>0</v>
      </c>
      <c r="F36" s="199" t="s">
        <v>116</v>
      </c>
      <c r="G36" s="190" t="s">
        <v>154</v>
      </c>
    </row>
    <row r="37" spans="1:7" ht="15.75" thickBot="1" x14ac:dyDescent="0.25">
      <c r="A37" s="780" t="s">
        <v>619</v>
      </c>
      <c r="B37" s="780"/>
      <c r="C37" s="780"/>
      <c r="D37" s="780"/>
      <c r="E37" s="780"/>
      <c r="F37" s="780"/>
      <c r="G37" s="781"/>
    </row>
    <row r="38" spans="1:7" x14ac:dyDescent="0.2">
      <c r="A38" s="789" t="s">
        <v>768</v>
      </c>
      <c r="B38" s="789"/>
      <c r="C38" s="789"/>
      <c r="D38" s="789"/>
      <c r="E38" s="789"/>
      <c r="F38" s="789"/>
      <c r="G38" s="789"/>
    </row>
  </sheetData>
  <sheetProtection algorithmName="SHA-512" hashValue="fCKZKYccOVm7JgLYv5N7zA+WTHwYEWxHqS0YHw1WAe7BQ4vXYYC43xU+IDoxm35qTiTMyBuLzlsiAogfZsOkDw==" saltValue="u6tl5ULi/1gra88cF16YRA==" spinCount="100000" sheet="1" objects="1" scenarios="1"/>
  <dataConsolidate/>
  <mergeCells count="29">
    <mergeCell ref="A1:G1"/>
    <mergeCell ref="A3:G3"/>
    <mergeCell ref="A4:G4"/>
    <mergeCell ref="A5:G5"/>
    <mergeCell ref="A38:G38"/>
    <mergeCell ref="A2:G2"/>
    <mergeCell ref="A26:G26"/>
    <mergeCell ref="A27:G27"/>
    <mergeCell ref="A18:G18"/>
    <mergeCell ref="A19:G19"/>
    <mergeCell ref="C6:G6"/>
    <mergeCell ref="C7:G7"/>
    <mergeCell ref="C8:G8"/>
    <mergeCell ref="C9:G9"/>
    <mergeCell ref="C10:G10"/>
    <mergeCell ref="A11:G11"/>
    <mergeCell ref="A12:G12"/>
    <mergeCell ref="C13:G13"/>
    <mergeCell ref="C14:G14"/>
    <mergeCell ref="C15:G15"/>
    <mergeCell ref="C16:G16"/>
    <mergeCell ref="C24:G24"/>
    <mergeCell ref="C25:G25"/>
    <mergeCell ref="A37:G37"/>
    <mergeCell ref="C17:G17"/>
    <mergeCell ref="C20:G20"/>
    <mergeCell ref="C21:G21"/>
    <mergeCell ref="C22:G22"/>
    <mergeCell ref="C23:G23"/>
  </mergeCells>
  <conditionalFormatting sqref="D29:D36">
    <cfRule type="expression" dxfId="70" priority="5">
      <formula>D29&gt;F29</formula>
    </cfRule>
  </conditionalFormatting>
  <dataValidations xWindow="681" yWindow="706" count="19">
    <dataValidation type="list" allowBlank="1" showErrorMessage="1" errorTitle="Zone" error="Values allowed are: 13, 14, 15." prompt="Zone Yellow Cell" sqref="B8" xr:uid="{00000000-0002-0000-0200-000000000000}">
      <formula1>Zones</formula1>
    </dataValidation>
    <dataValidation type="decimal" operator="lessThanOrEqual" allowBlank="1" showInputMessage="1" showErrorMessage="1" errorTitle="CO" error="Please enter a value equal or less than 3.04." sqref="E30" xr:uid="{00000000-0002-0000-0200-00000A000000}">
      <formula1>3.04</formula1>
    </dataValidation>
    <dataValidation allowBlank="1" showErrorMessage="1" sqref="D29:D31" xr:uid="{00000000-0002-0000-0200-00000C000000}"/>
    <dataValidation allowBlank="1" showErrorMessage="1" prompt="The PM10 lb/hr MAX is 0.24." sqref="D32" xr:uid="{00000000-0002-0000-0200-00000E000000}"/>
    <dataValidation allowBlank="1" showErrorMessage="1" prompt="The PM2.5 lb/hr MAX is 0.24." sqref="D33" xr:uid="{00000000-0002-0000-0200-00000F000000}"/>
    <dataValidation allowBlank="1" showErrorMessage="1" prompt="The SO2 lb/hr MAX is 0.01." sqref="D35" xr:uid="{00000000-0002-0000-0200-000010000000}"/>
    <dataValidation allowBlank="1" showErrorMessage="1" prompt="The VOC lb/hr maximum is not applicable." sqref="D34" xr:uid="{00000000-0002-0000-0200-000012000000}"/>
    <dataValidation allowBlank="1" showErrorMessage="1" prompt="The CH2O lb/hr maximum is not applicable." sqref="D36" xr:uid="{00000000-0002-0000-0200-000013000000}"/>
    <dataValidation type="decimal" operator="lessThanOrEqual" allowBlank="1" showInputMessage="1" showErrorMessage="1" sqref="B29" xr:uid="{94612897-A1FF-48DC-85AB-E1A8C50B505F}">
      <formula1>0.7</formula1>
    </dataValidation>
    <dataValidation type="decimal" allowBlank="1" showErrorMessage="1" errorTitle="East (Meters)" error="Enter a value between 205000 and 795000 meters." prompt="East (Meters) Yellow Cell" sqref="B9" xr:uid="{C52B49CC-982C-425A-A5C0-9502C9B0E396}">
      <formula1>205000</formula1>
      <formula2>795000</formula2>
    </dataValidation>
    <dataValidation type="decimal" allowBlank="1" showInputMessage="1" showErrorMessage="1" errorTitle="North (Meters)" error="Enter a value between 2854000 and 4059000 meters." sqref="B10" xr:uid="{51468965-897A-415A-8A46-2B20E3AAC012}">
      <formula1>2854000</formula1>
      <formula2>4059000</formula2>
    </dataValidation>
    <dataValidation allowBlank="1" showInputMessage="1" showErrorMessage="1" prompt="Diameter (ft) Yellow Cell" sqref="A15" xr:uid="{02828DC3-BAD7-452A-971F-ECF896A3478A}"/>
    <dataValidation type="decimal" operator="greaterThanOrEqual" allowBlank="1" showErrorMessage="1" sqref="B14" xr:uid="{EA58E704-0960-434C-B92C-C4B68FC87DDC}">
      <formula1>30</formula1>
    </dataValidation>
    <dataValidation type="decimal" operator="greaterThanOrEqual" allowBlank="1" showInputMessage="1" showErrorMessage="1" sqref="B15" xr:uid="{12ED924D-05D7-413D-BA0A-66592D2D17FA}">
      <formula1>1</formula1>
    </dataValidation>
    <dataValidation type="decimal" operator="greaterThanOrEqual" allowBlank="1" showInputMessage="1" showErrorMessage="1" sqref="B16" xr:uid="{527ED8F9-3F77-49ED-8C2C-F67C89B846A7}">
      <formula1>992</formula1>
    </dataValidation>
    <dataValidation type="decimal" operator="greaterThanOrEqual" allowBlank="1" showInputMessage="1" showErrorMessage="1" sqref="B17" xr:uid="{7AAB3340-529E-4673-B745-FFE8A8EAD85F}">
      <formula1>107</formula1>
    </dataValidation>
    <dataValidation type="decimal" operator="lessThanOrEqual" allowBlank="1" showInputMessage="1" showErrorMessage="1" sqref="B22" xr:uid="{82325CEC-AFDE-4211-8829-37E0C69D4671}">
      <formula1>1380</formula1>
    </dataValidation>
    <dataValidation type="decimal" operator="lessThanOrEqual" allowBlank="1" showInputMessage="1" showErrorMessage="1" sqref="B23" xr:uid="{9829EEB2-97FC-45F0-8A1D-9320B01BB441}">
      <formula1>10.08</formula1>
    </dataValidation>
    <dataValidation type="decimal" operator="lessThanOrEqual" allowBlank="1" showInputMessage="1" showErrorMessage="1" sqref="B24" xr:uid="{443B2594-C4E1-4178-980D-2727024B2E9C}">
      <formula1>8760</formula1>
    </dataValidation>
  </dataValidations>
  <pageMargins left="0.25" right="0.25" top="0.25" bottom="0.25" header="0.3" footer="0.3"/>
  <pageSetup scale="71" orientation="portrait" r:id="rId1"/>
  <headerFooter>
    <oddHeader>&amp;CCompressor Station RAP Application</oddHeader>
    <oddFooter>&amp;LVersion 2.0&amp;CSheet: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1" id="{603F4A02-366B-4F35-A11B-1F4219693EB1}">
            <xm:f>AND('PI-1-Compressor'!$F$85&lt;&gt;"",'PI-1-Compressor'!$F$85&lt;&gt;1,'PI-1-Compressor'!$F$85&lt;&gt;2,'PI-1-Compressor'!$F$85&lt;&gt;3,'PI-1-Compressor'!$F$85&lt;&gt;4,'PI-1-Compressor'!$F$85&lt;&gt;5,'PI-1-Compressor'!$F$85&lt;&gt;6)</xm:f>
            <x14:dxf>
              <numFmt numFmtId="177" formatCode=";;;"/>
              <fill>
                <patternFill>
                  <bgColor theme="0" tint="-0.499984740745262"/>
                </patternFill>
              </fill>
            </x14:dxf>
          </x14:cfRule>
          <xm:sqref>A1:G38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rgb="FFFFFFCC"/>
    <pageSetUpPr fitToPage="1"/>
  </sheetPr>
  <dimension ref="A1:G38"/>
  <sheetViews>
    <sheetView showGridLines="0" zoomScaleNormal="100" workbookViewId="0">
      <selection sqref="A1:G1"/>
    </sheetView>
  </sheetViews>
  <sheetFormatPr defaultColWidth="0" defaultRowHeight="14.25" zeroHeight="1" x14ac:dyDescent="0.2"/>
  <cols>
    <col min="1" max="1" width="43.75" style="4" customWidth="1"/>
    <col min="2" max="2" width="21.625" style="4" customWidth="1"/>
    <col min="3" max="3" width="13.625" style="4" customWidth="1"/>
    <col min="4" max="4" width="6.375" style="4" customWidth="1"/>
    <col min="5" max="5" width="6.25" style="4" customWidth="1"/>
    <col min="6" max="6" width="10.25" style="4" customWidth="1"/>
    <col min="7" max="7" width="30.625" style="4" customWidth="1"/>
    <col min="8" max="16384" width="33.375" style="4" hidden="1"/>
  </cols>
  <sheetData>
    <row r="1" spans="1:7" ht="4.5" customHeight="1" thickBot="1" x14ac:dyDescent="0.2">
      <c r="A1" s="707" t="s">
        <v>631</v>
      </c>
      <c r="B1" s="707"/>
      <c r="C1" s="707"/>
      <c r="D1" s="707"/>
      <c r="E1" s="707"/>
      <c r="F1" s="707"/>
      <c r="G1" s="707"/>
    </row>
    <row r="2" spans="1:7" ht="18.75" thickBot="1" x14ac:dyDescent="0.25">
      <c r="A2" s="790" t="s">
        <v>620</v>
      </c>
      <c r="B2" s="791"/>
      <c r="C2" s="791"/>
      <c r="D2" s="791"/>
      <c r="E2" s="791"/>
      <c r="F2" s="791"/>
      <c r="G2" s="792"/>
    </row>
    <row r="3" spans="1:7" ht="63.75" customHeight="1" thickBot="1" x14ac:dyDescent="0.25">
      <c r="A3" s="786" t="s">
        <v>994</v>
      </c>
      <c r="B3" s="787"/>
      <c r="C3" s="787"/>
      <c r="D3" s="787"/>
      <c r="E3" s="787"/>
      <c r="F3" s="787"/>
      <c r="G3" s="788"/>
    </row>
    <row r="4" spans="1:7" s="174" customFormat="1" ht="14.25" customHeight="1" thickBot="1" x14ac:dyDescent="0.25">
      <c r="A4" s="789" t="s">
        <v>921</v>
      </c>
      <c r="B4" s="789"/>
      <c r="C4" s="789"/>
      <c r="D4" s="789"/>
      <c r="E4" s="789"/>
      <c r="F4" s="789"/>
      <c r="G4" s="789"/>
    </row>
    <row r="5" spans="1:7" s="174" customFormat="1" ht="15.75" thickBot="1" x14ac:dyDescent="0.25">
      <c r="A5" s="747" t="s">
        <v>978</v>
      </c>
      <c r="B5" s="748"/>
      <c r="C5" s="748"/>
      <c r="D5" s="748"/>
      <c r="E5" s="748"/>
      <c r="F5" s="748"/>
      <c r="G5" s="749"/>
    </row>
    <row r="6" spans="1:7" s="174" customFormat="1" ht="15" x14ac:dyDescent="0.2">
      <c r="A6" s="175" t="s">
        <v>979</v>
      </c>
      <c r="B6" s="176" t="s">
        <v>980</v>
      </c>
      <c r="C6" s="794" t="s">
        <v>981</v>
      </c>
      <c r="D6" s="794"/>
      <c r="E6" s="794"/>
      <c r="F6" s="794"/>
      <c r="G6" s="795"/>
    </row>
    <row r="7" spans="1:7" s="174" customFormat="1" x14ac:dyDescent="0.2">
      <c r="A7" s="177" t="s">
        <v>1</v>
      </c>
      <c r="B7" s="178" t="s">
        <v>568</v>
      </c>
      <c r="C7" s="776" t="s">
        <v>116</v>
      </c>
      <c r="D7" s="776"/>
      <c r="E7" s="776"/>
      <c r="F7" s="776"/>
      <c r="G7" s="777"/>
    </row>
    <row r="8" spans="1:7" s="174" customFormat="1" x14ac:dyDescent="0.2">
      <c r="A8" s="177" t="s">
        <v>10</v>
      </c>
      <c r="B8" s="179"/>
      <c r="C8" s="796" t="s">
        <v>982</v>
      </c>
      <c r="D8" s="796"/>
      <c r="E8" s="796"/>
      <c r="F8" s="796"/>
      <c r="G8" s="797"/>
    </row>
    <row r="9" spans="1:7" s="174" customFormat="1" x14ac:dyDescent="0.2">
      <c r="A9" s="177" t="s">
        <v>983</v>
      </c>
      <c r="B9" s="180"/>
      <c r="C9" s="796" t="s">
        <v>984</v>
      </c>
      <c r="D9" s="796"/>
      <c r="E9" s="796"/>
      <c r="F9" s="796"/>
      <c r="G9" s="797"/>
    </row>
    <row r="10" spans="1:7" s="174" customFormat="1" ht="15" thickBot="1" x14ac:dyDescent="0.25">
      <c r="A10" s="181" t="s">
        <v>985</v>
      </c>
      <c r="B10" s="182"/>
      <c r="C10" s="798" t="s">
        <v>986</v>
      </c>
      <c r="D10" s="798"/>
      <c r="E10" s="798"/>
      <c r="F10" s="798"/>
      <c r="G10" s="799"/>
    </row>
    <row r="11" spans="1:7" s="174" customFormat="1" ht="14.25" customHeight="1" thickBot="1" x14ac:dyDescent="0.25">
      <c r="A11" s="793" t="s">
        <v>921</v>
      </c>
      <c r="B11" s="793"/>
      <c r="C11" s="793"/>
      <c r="D11" s="793"/>
      <c r="E11" s="793"/>
      <c r="F11" s="793"/>
      <c r="G11" s="793"/>
    </row>
    <row r="12" spans="1:7" s="174" customFormat="1" ht="15.75" thickBot="1" x14ac:dyDescent="0.25">
      <c r="A12" s="747" t="s">
        <v>987</v>
      </c>
      <c r="B12" s="748"/>
      <c r="C12" s="748"/>
      <c r="D12" s="748"/>
      <c r="E12" s="748"/>
      <c r="F12" s="748"/>
      <c r="G12" s="749"/>
    </row>
    <row r="13" spans="1:7" s="174" customFormat="1" ht="15" x14ac:dyDescent="0.2">
      <c r="A13" s="183" t="s">
        <v>979</v>
      </c>
      <c r="B13" s="184" t="s">
        <v>980</v>
      </c>
      <c r="C13" s="782" t="s">
        <v>988</v>
      </c>
      <c r="D13" s="782"/>
      <c r="E13" s="782"/>
      <c r="F13" s="782"/>
      <c r="G13" s="783"/>
    </row>
    <row r="14" spans="1:7" s="174" customFormat="1" x14ac:dyDescent="0.2">
      <c r="A14" s="185" t="s">
        <v>989</v>
      </c>
      <c r="B14" s="116"/>
      <c r="C14" s="776" t="s">
        <v>182</v>
      </c>
      <c r="D14" s="776"/>
      <c r="E14" s="776"/>
      <c r="F14" s="776"/>
      <c r="G14" s="777"/>
    </row>
    <row r="15" spans="1:7" s="174" customFormat="1" x14ac:dyDescent="0.2">
      <c r="A15" s="185" t="s">
        <v>11</v>
      </c>
      <c r="B15" s="116"/>
      <c r="C15" s="776" t="s">
        <v>183</v>
      </c>
      <c r="D15" s="776"/>
      <c r="E15" s="776"/>
      <c r="F15" s="776"/>
      <c r="G15" s="777"/>
    </row>
    <row r="16" spans="1:7" s="174" customFormat="1" x14ac:dyDescent="0.2">
      <c r="A16" s="185" t="s">
        <v>12</v>
      </c>
      <c r="B16" s="116"/>
      <c r="C16" s="776" t="s">
        <v>184</v>
      </c>
      <c r="D16" s="776"/>
      <c r="E16" s="776"/>
      <c r="F16" s="776"/>
      <c r="G16" s="777"/>
    </row>
    <row r="17" spans="1:7" s="174" customFormat="1" ht="15" thickBot="1" x14ac:dyDescent="0.25">
      <c r="A17" s="187" t="s">
        <v>13</v>
      </c>
      <c r="B17" s="117"/>
      <c r="C17" s="778" t="s">
        <v>185</v>
      </c>
      <c r="D17" s="778"/>
      <c r="E17" s="778"/>
      <c r="F17" s="778"/>
      <c r="G17" s="779"/>
    </row>
    <row r="18" spans="1:7" s="174" customFormat="1" ht="14.25" customHeight="1" thickBot="1" x14ac:dyDescent="0.25">
      <c r="A18" s="793" t="s">
        <v>921</v>
      </c>
      <c r="B18" s="793"/>
      <c r="C18" s="793"/>
      <c r="D18" s="793"/>
      <c r="E18" s="793"/>
      <c r="F18" s="793"/>
      <c r="G18" s="793"/>
    </row>
    <row r="19" spans="1:7" s="174" customFormat="1" ht="15.75" thickBot="1" x14ac:dyDescent="0.25">
      <c r="A19" s="747" t="s">
        <v>990</v>
      </c>
      <c r="B19" s="748"/>
      <c r="C19" s="748"/>
      <c r="D19" s="748"/>
      <c r="E19" s="748"/>
      <c r="F19" s="748"/>
      <c r="G19" s="749"/>
    </row>
    <row r="20" spans="1:7" s="174" customFormat="1" ht="15" x14ac:dyDescent="0.2">
      <c r="A20" s="183" t="s">
        <v>979</v>
      </c>
      <c r="B20" s="184" t="s">
        <v>980</v>
      </c>
      <c r="C20" s="782" t="s">
        <v>993</v>
      </c>
      <c r="D20" s="782"/>
      <c r="E20" s="782"/>
      <c r="F20" s="782"/>
      <c r="G20" s="783"/>
    </row>
    <row r="21" spans="1:7" s="174" customFormat="1" x14ac:dyDescent="0.2">
      <c r="A21" s="205" t="s">
        <v>143</v>
      </c>
      <c r="B21" s="206" t="s">
        <v>991</v>
      </c>
      <c r="C21" s="784" t="s">
        <v>116</v>
      </c>
      <c r="D21" s="784"/>
      <c r="E21" s="784"/>
      <c r="F21" s="784"/>
      <c r="G21" s="785"/>
    </row>
    <row r="22" spans="1:7" s="174" customFormat="1" x14ac:dyDescent="0.2">
      <c r="A22" s="193" t="s">
        <v>177</v>
      </c>
      <c r="B22" s="191"/>
      <c r="C22" s="776" t="s">
        <v>186</v>
      </c>
      <c r="D22" s="776"/>
      <c r="E22" s="776"/>
      <c r="F22" s="776"/>
      <c r="G22" s="777"/>
    </row>
    <row r="23" spans="1:7" s="174" customFormat="1" x14ac:dyDescent="0.2">
      <c r="A23" s="193" t="s">
        <v>26</v>
      </c>
      <c r="B23" s="191"/>
      <c r="C23" s="776" t="s">
        <v>187</v>
      </c>
      <c r="D23" s="776"/>
      <c r="E23" s="776"/>
      <c r="F23" s="776"/>
      <c r="G23" s="777"/>
    </row>
    <row r="24" spans="1:7" s="174" customFormat="1" x14ac:dyDescent="0.2">
      <c r="A24" s="193" t="s">
        <v>28</v>
      </c>
      <c r="B24" s="191"/>
      <c r="C24" s="776" t="s">
        <v>188</v>
      </c>
      <c r="D24" s="776"/>
      <c r="E24" s="776"/>
      <c r="F24" s="776"/>
      <c r="G24" s="777"/>
    </row>
    <row r="25" spans="1:7" s="174" customFormat="1" ht="15" thickBot="1" x14ac:dyDescent="0.25">
      <c r="A25" s="194" t="s">
        <v>29</v>
      </c>
      <c r="B25" s="192">
        <v>0.2</v>
      </c>
      <c r="C25" s="778" t="s">
        <v>189</v>
      </c>
      <c r="D25" s="778"/>
      <c r="E25" s="778"/>
      <c r="F25" s="778"/>
      <c r="G25" s="779"/>
    </row>
    <row r="26" spans="1:7" s="174" customFormat="1" ht="14.25" customHeight="1" thickBot="1" x14ac:dyDescent="0.25">
      <c r="A26" s="793" t="s">
        <v>921</v>
      </c>
      <c r="B26" s="793"/>
      <c r="C26" s="793"/>
      <c r="D26" s="793"/>
      <c r="E26" s="793"/>
      <c r="F26" s="793"/>
      <c r="G26" s="793"/>
    </row>
    <row r="27" spans="1:7" s="174" customFormat="1" ht="15.75" thickBot="1" x14ac:dyDescent="0.25">
      <c r="A27" s="747" t="s">
        <v>992</v>
      </c>
      <c r="B27" s="748"/>
      <c r="C27" s="748"/>
      <c r="D27" s="748"/>
      <c r="E27" s="748"/>
      <c r="F27" s="748"/>
      <c r="G27" s="749"/>
    </row>
    <row r="28" spans="1:7" ht="30" x14ac:dyDescent="0.2">
      <c r="A28" s="201" t="s">
        <v>15</v>
      </c>
      <c r="B28" s="202" t="s">
        <v>528</v>
      </c>
      <c r="C28" s="202" t="s">
        <v>24</v>
      </c>
      <c r="D28" s="203" t="s">
        <v>16</v>
      </c>
      <c r="E28" s="203" t="s">
        <v>17</v>
      </c>
      <c r="F28" s="203" t="s">
        <v>196</v>
      </c>
      <c r="G28" s="204" t="s">
        <v>197</v>
      </c>
    </row>
    <row r="29" spans="1:7" x14ac:dyDescent="0.2">
      <c r="A29" s="193" t="s">
        <v>126</v>
      </c>
      <c r="B29" s="191"/>
      <c r="C29" s="195" t="s">
        <v>25</v>
      </c>
      <c r="D29" s="196">
        <f>B29*$B$22/454</f>
        <v>0</v>
      </c>
      <c r="E29" s="196">
        <f t="shared" ref="E29:E36" si="0">D29*$B$24/2000</f>
        <v>0</v>
      </c>
      <c r="F29" s="195">
        <v>1.52</v>
      </c>
      <c r="G29" s="189" t="s">
        <v>164</v>
      </c>
    </row>
    <row r="30" spans="1:7" x14ac:dyDescent="0.2">
      <c r="A30" s="193" t="s">
        <v>18</v>
      </c>
      <c r="B30" s="197">
        <v>0.5</v>
      </c>
      <c r="C30" s="195" t="s">
        <v>25</v>
      </c>
      <c r="D30" s="196">
        <f>B30*$B$22/454</f>
        <v>0</v>
      </c>
      <c r="E30" s="196">
        <f t="shared" si="0"/>
        <v>0</v>
      </c>
      <c r="F30" s="195">
        <v>3.04</v>
      </c>
      <c r="G30" s="189" t="s">
        <v>164</v>
      </c>
    </row>
    <row r="31" spans="1:7" x14ac:dyDescent="0.2">
      <c r="A31" s="193" t="s">
        <v>19</v>
      </c>
      <c r="B31" s="197">
        <v>9.9871000000000005E-3</v>
      </c>
      <c r="C31" s="195" t="s">
        <v>27</v>
      </c>
      <c r="D31" s="196">
        <f>B31*$B$23</f>
        <v>0</v>
      </c>
      <c r="E31" s="196">
        <f t="shared" si="0"/>
        <v>0</v>
      </c>
      <c r="F31" s="195" t="s">
        <v>116</v>
      </c>
      <c r="G31" s="189" t="s">
        <v>32</v>
      </c>
    </row>
    <row r="32" spans="1:7" x14ac:dyDescent="0.2">
      <c r="A32" s="193" t="s">
        <v>21</v>
      </c>
      <c r="B32" s="197">
        <v>9.9871000000000005E-3</v>
      </c>
      <c r="C32" s="195" t="s">
        <v>27</v>
      </c>
      <c r="D32" s="196">
        <f>B32*$B$23</f>
        <v>0</v>
      </c>
      <c r="E32" s="196">
        <f t="shared" si="0"/>
        <v>0</v>
      </c>
      <c r="F32" s="195">
        <v>0.24</v>
      </c>
      <c r="G32" s="189" t="s">
        <v>32</v>
      </c>
    </row>
    <row r="33" spans="1:7" x14ac:dyDescent="0.2">
      <c r="A33" s="193" t="s">
        <v>22</v>
      </c>
      <c r="B33" s="197">
        <v>9.9871000000000005E-3</v>
      </c>
      <c r="C33" s="195" t="s">
        <v>27</v>
      </c>
      <c r="D33" s="196">
        <f>B33*$B$23</f>
        <v>0</v>
      </c>
      <c r="E33" s="196">
        <f t="shared" si="0"/>
        <v>0</v>
      </c>
      <c r="F33" s="195">
        <v>0.24</v>
      </c>
      <c r="G33" s="189" t="s">
        <v>32</v>
      </c>
    </row>
    <row r="34" spans="1:7" x14ac:dyDescent="0.2">
      <c r="A34" s="193" t="s">
        <v>20</v>
      </c>
      <c r="B34" s="197">
        <v>0.03</v>
      </c>
      <c r="C34" s="195" t="s">
        <v>25</v>
      </c>
      <c r="D34" s="196">
        <f>B34*$B$22/454</f>
        <v>0</v>
      </c>
      <c r="E34" s="196">
        <f t="shared" si="0"/>
        <v>0</v>
      </c>
      <c r="F34" s="195" t="s">
        <v>116</v>
      </c>
      <c r="G34" s="189" t="s">
        <v>164</v>
      </c>
    </row>
    <row r="35" spans="1:7" x14ac:dyDescent="0.2">
      <c r="A35" s="193" t="s">
        <v>23</v>
      </c>
      <c r="B35" s="197">
        <v>5.8799999999999998E-4</v>
      </c>
      <c r="C35" s="195" t="s">
        <v>27</v>
      </c>
      <c r="D35" s="196">
        <f>B35*$B$23</f>
        <v>0</v>
      </c>
      <c r="E35" s="196">
        <f t="shared" si="0"/>
        <v>0</v>
      </c>
      <c r="F35" s="195">
        <v>0.01</v>
      </c>
      <c r="G35" s="189" t="s">
        <v>32</v>
      </c>
    </row>
    <row r="36" spans="1:7" ht="15" thickBot="1" x14ac:dyDescent="0.25">
      <c r="A36" s="194" t="s">
        <v>33</v>
      </c>
      <c r="B36" s="198">
        <v>3.1E-2</v>
      </c>
      <c r="C36" s="199" t="s">
        <v>25</v>
      </c>
      <c r="D36" s="200">
        <f>B36*$B$22/454</f>
        <v>0</v>
      </c>
      <c r="E36" s="200">
        <f t="shared" si="0"/>
        <v>0</v>
      </c>
      <c r="F36" s="199" t="s">
        <v>116</v>
      </c>
      <c r="G36" s="190" t="s">
        <v>154</v>
      </c>
    </row>
    <row r="37" spans="1:7" ht="15.75" thickBot="1" x14ac:dyDescent="0.25">
      <c r="A37" s="780" t="s">
        <v>619</v>
      </c>
      <c r="B37" s="780"/>
      <c r="C37" s="780"/>
      <c r="D37" s="780"/>
      <c r="E37" s="780"/>
      <c r="F37" s="780"/>
      <c r="G37" s="781"/>
    </row>
    <row r="38" spans="1:7" x14ac:dyDescent="0.2">
      <c r="A38" s="789" t="s">
        <v>768</v>
      </c>
      <c r="B38" s="789"/>
      <c r="C38" s="789"/>
      <c r="D38" s="789"/>
      <c r="E38" s="789"/>
      <c r="F38" s="789"/>
      <c r="G38" s="789"/>
    </row>
  </sheetData>
  <sheetProtection algorithmName="SHA-512" hashValue="+QdI7kyxmyRh6HS5k7k4BsPuCPujtFGz3/hqTuqbXvZe3P3c5BLW15mbSV9/Z+jtBiOqqK/sOC1MLEyq6qnFUQ==" saltValue="QlXgXW+3jejZpzwA+AEv5A==" spinCount="100000" sheet="1" objects="1" scenarios="1"/>
  <mergeCells count="29">
    <mergeCell ref="C6:G6"/>
    <mergeCell ref="A1:G1"/>
    <mergeCell ref="A2:G2"/>
    <mergeCell ref="A3:G3"/>
    <mergeCell ref="A4:G4"/>
    <mergeCell ref="A5:G5"/>
    <mergeCell ref="C24:G24"/>
    <mergeCell ref="C25:G25"/>
    <mergeCell ref="C7:G7"/>
    <mergeCell ref="C13:G13"/>
    <mergeCell ref="C14:G14"/>
    <mergeCell ref="C15:G15"/>
    <mergeCell ref="C16:G16"/>
    <mergeCell ref="A26:G26"/>
    <mergeCell ref="A27:G27"/>
    <mergeCell ref="A38:G38"/>
    <mergeCell ref="C8:G8"/>
    <mergeCell ref="C9:G9"/>
    <mergeCell ref="C10:G10"/>
    <mergeCell ref="A11:G11"/>
    <mergeCell ref="A12:G12"/>
    <mergeCell ref="A37:G37"/>
    <mergeCell ref="C17:G17"/>
    <mergeCell ref="A18:G18"/>
    <mergeCell ref="A19:G19"/>
    <mergeCell ref="C20:G20"/>
    <mergeCell ref="C21:G21"/>
    <mergeCell ref="C22:G22"/>
    <mergeCell ref="C23:G23"/>
  </mergeCells>
  <dataValidations count="19">
    <dataValidation allowBlank="1" showInputMessage="1" showErrorMessage="1" prompt="Diameter (ft) Yellow Cell" sqref="A15" xr:uid="{0509EA21-6A67-4AF1-AF5E-D08AF9030FA0}"/>
    <dataValidation type="decimal" allowBlank="1" showErrorMessage="1" errorTitle="North (Meters)" error="Enter a value between 2854000 and 4059000 meters." prompt="North (Meters) Yellow Cell" sqref="B10" xr:uid="{7F1FEAB6-1974-4877-A533-36E269937971}">
      <formula1>2854000</formula1>
      <formula2>4059000</formula2>
    </dataValidation>
    <dataValidation type="decimal" allowBlank="1" showErrorMessage="1" errorTitle="East (Meters)" error="Enter a value between 205000 and 795000 meters." prompt="East (Meters) Yellow Cell" sqref="B9" xr:uid="{22C4F680-9DCF-47CB-A07E-26C61D5CACA8}">
      <formula1>205000</formula1>
      <formula2>795000</formula2>
    </dataValidation>
    <dataValidation allowBlank="1" showErrorMessage="1" prompt="The CH2O lb/hr maximum is not applicable." sqref="D36" xr:uid="{A08DB985-68DA-4F66-938A-292BF469A58B}"/>
    <dataValidation allowBlank="1" showErrorMessage="1" prompt="The VOC lb/hr maximum is not applicable." sqref="D34" xr:uid="{14A90624-72BE-4326-9354-C130EC2EF6A1}"/>
    <dataValidation allowBlank="1" showErrorMessage="1" sqref="D29:D31" xr:uid="{AC84D5F0-9222-438C-AB78-DE1D6AF04343}"/>
    <dataValidation allowBlank="1" showErrorMessage="1" prompt="The SO2 lb/hr MAX is 0.01." sqref="D35" xr:uid="{A5225E02-ABDD-46E3-B647-1722CF0A94D5}"/>
    <dataValidation allowBlank="1" showErrorMessage="1" prompt="The PM2.5 lb/hr MAX is 0.24." sqref="D33" xr:uid="{EEBDBA37-10AB-48B6-B2BB-FEE105FFDD72}"/>
    <dataValidation allowBlank="1" showErrorMessage="1" prompt="The PM10 lb/hr MAX is 0.24." sqref="D32" xr:uid="{E7EEA0BB-AC40-49D6-8ED0-9DB8BB9DC11A}"/>
    <dataValidation type="decimal" operator="lessThanOrEqual" allowBlank="1" showInputMessage="1" showErrorMessage="1" errorTitle="CO" error="Please enter a value equal or less than 3.04." sqref="E30" xr:uid="{C3C904CA-C973-4660-A038-B7042476C39B}">
      <formula1>3.04</formula1>
    </dataValidation>
    <dataValidation type="list" allowBlank="1" showErrorMessage="1" errorTitle="Zone" error="Values allowed are: 13, 14, 15." prompt="Zone Yellow Cell" sqref="B8" xr:uid="{2E490CF3-7CE8-433D-97D9-CF13540F29F8}">
      <formula1>Zones</formula1>
    </dataValidation>
    <dataValidation type="decimal" operator="lessThanOrEqual" allowBlank="1" showInputMessage="1" showErrorMessage="1" sqref="B24" xr:uid="{FB107BAB-F2F9-4085-9947-CCD1A774AC57}">
      <formula1>8760</formula1>
    </dataValidation>
    <dataValidation type="decimal" operator="lessThanOrEqual" allowBlank="1" showInputMessage="1" showErrorMessage="1" sqref="B23" xr:uid="{D4758E5B-536C-42BE-9962-6498CF920624}">
      <formula1>10.08</formula1>
    </dataValidation>
    <dataValidation type="decimal" operator="lessThanOrEqual" allowBlank="1" showInputMessage="1" showErrorMessage="1" sqref="B22" xr:uid="{AC745961-9DE5-4717-85C4-1E115FBE3948}">
      <formula1>1380</formula1>
    </dataValidation>
    <dataValidation type="decimal" operator="greaterThanOrEqual" allowBlank="1" showInputMessage="1" showErrorMessage="1" sqref="B17" xr:uid="{8FF4AF3F-4DA9-4DD1-9392-9B28842B1C1B}">
      <formula1>107</formula1>
    </dataValidation>
    <dataValidation type="decimal" operator="greaterThanOrEqual" allowBlank="1" showInputMessage="1" showErrorMessage="1" sqref="B16" xr:uid="{08B15D67-5BA6-4836-9673-984A2DE99278}">
      <formula1>992</formula1>
    </dataValidation>
    <dataValidation type="decimal" operator="greaterThanOrEqual" allowBlank="1" showInputMessage="1" showErrorMessage="1" sqref="B15" xr:uid="{F7ABA6F9-A9AA-4384-A6AE-743207EADAD9}">
      <formula1>1</formula1>
    </dataValidation>
    <dataValidation type="decimal" operator="greaterThanOrEqual" allowBlank="1" showInputMessage="1" showErrorMessage="1" sqref="B14" xr:uid="{C090CBD9-3869-40EC-9B03-31DAC900529F}">
      <formula1>30</formula1>
    </dataValidation>
    <dataValidation type="decimal" operator="lessThanOrEqual" allowBlank="1" showInputMessage="1" showErrorMessage="1" sqref="B29" xr:uid="{472B5C90-86D7-492E-BA20-7C316A8DAA84}">
      <formula1>0.7</formula1>
    </dataValidation>
  </dataValidations>
  <pageMargins left="0.25" right="0.25" top="0.25" bottom="0.25" header="0.3" footer="0.3"/>
  <pageSetup scale="71" orientation="portrait" r:id="rId1"/>
  <headerFooter>
    <oddHeader>&amp;CCompressor Station RAP Application</oddHeader>
    <oddFooter>&amp;LVersion 2.0&amp;CSheet: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1" id="{135BDC99-4CBA-48E5-B28F-3F3341425FFD}">
            <xm:f>AND('PI-1-Compressor'!$F$85&lt;&gt;"",'PI-1-Compressor'!$F$85&lt;&gt;2,'PI-1-Compressor'!$F$85&lt;&gt;3,'PI-1-Compressor'!$F$85&lt;&gt;4,'PI-1-Compressor'!$F$85&lt;&gt;5,'PI-1-Compressor'!$F$85&lt;&gt;6)</xm:f>
            <x14:dxf>
              <numFmt numFmtId="177" formatCode=";;;"/>
              <fill>
                <patternFill>
                  <bgColor theme="0" tint="-0.499984740745262"/>
                </patternFill>
              </fill>
            </x14:dxf>
          </x14:cfRule>
          <xm:sqref>A1:G38</xm:sqref>
        </x14:conditionalFormatting>
        <x14:conditionalFormatting xmlns:xm="http://schemas.microsoft.com/office/excel/2006/main">
          <x14:cfRule type="expression" priority="4" id="{79A6A389-AB26-4274-94AB-71A02E3BF953}">
            <xm:f>Engine1!D29&gt;Engine1!F29</xm:f>
            <x14:dxf>
              <font>
                <color rgb="FF9C0006"/>
              </font>
              <fill>
                <patternFill>
                  <bgColor rgb="FFFFC7CE"/>
                </patternFill>
              </fill>
            </x14:dxf>
          </x14:cfRule>
          <xm:sqref>D29:D36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rgb="FFFFFFCC"/>
    <pageSetUpPr fitToPage="1"/>
  </sheetPr>
  <dimension ref="A1:G38"/>
  <sheetViews>
    <sheetView showGridLines="0" zoomScaleNormal="100" workbookViewId="0">
      <selection sqref="A1:G1"/>
    </sheetView>
  </sheetViews>
  <sheetFormatPr defaultColWidth="0" defaultRowHeight="14.25" zeroHeight="1" x14ac:dyDescent="0.2"/>
  <cols>
    <col min="1" max="1" width="43.75" style="4" customWidth="1"/>
    <col min="2" max="2" width="24.625" style="4" customWidth="1"/>
    <col min="3" max="3" width="22.25" style="4" customWidth="1"/>
    <col min="4" max="4" width="6.375" style="4" customWidth="1"/>
    <col min="5" max="5" width="6.25" style="4" customWidth="1"/>
    <col min="6" max="6" width="10.25" style="4" customWidth="1"/>
    <col min="7" max="7" width="30.625" style="4" customWidth="1"/>
    <col min="8" max="16384" width="33.375" style="4" hidden="1"/>
  </cols>
  <sheetData>
    <row r="1" spans="1:7" ht="5.25" customHeight="1" thickBot="1" x14ac:dyDescent="0.2">
      <c r="A1" s="707" t="s">
        <v>631</v>
      </c>
      <c r="B1" s="707"/>
      <c r="C1" s="707"/>
      <c r="D1" s="707"/>
      <c r="E1" s="707"/>
      <c r="F1" s="707"/>
      <c r="G1" s="707"/>
    </row>
    <row r="2" spans="1:7" ht="18.75" thickBot="1" x14ac:dyDescent="0.25">
      <c r="A2" s="790" t="s">
        <v>621</v>
      </c>
      <c r="B2" s="791"/>
      <c r="C2" s="791"/>
      <c r="D2" s="791"/>
      <c r="E2" s="791"/>
      <c r="F2" s="791"/>
      <c r="G2" s="792"/>
    </row>
    <row r="3" spans="1:7" ht="63.75" customHeight="1" thickBot="1" x14ac:dyDescent="0.25">
      <c r="A3" s="786" t="s">
        <v>994</v>
      </c>
      <c r="B3" s="787"/>
      <c r="C3" s="787"/>
      <c r="D3" s="787"/>
      <c r="E3" s="787"/>
      <c r="F3" s="787"/>
      <c r="G3" s="788"/>
    </row>
    <row r="4" spans="1:7" s="174" customFormat="1" ht="14.25" customHeight="1" thickBot="1" x14ac:dyDescent="0.25">
      <c r="A4" s="789" t="s">
        <v>921</v>
      </c>
      <c r="B4" s="789"/>
      <c r="C4" s="789"/>
      <c r="D4" s="789"/>
      <c r="E4" s="789"/>
      <c r="F4" s="789"/>
      <c r="G4" s="789"/>
    </row>
    <row r="5" spans="1:7" s="174" customFormat="1" ht="15.75" thickBot="1" x14ac:dyDescent="0.25">
      <c r="A5" s="747" t="s">
        <v>978</v>
      </c>
      <c r="B5" s="748"/>
      <c r="C5" s="748"/>
      <c r="D5" s="748"/>
      <c r="E5" s="748"/>
      <c r="F5" s="748"/>
      <c r="G5" s="749"/>
    </row>
    <row r="6" spans="1:7" s="174" customFormat="1" ht="15" x14ac:dyDescent="0.2">
      <c r="A6" s="175" t="s">
        <v>979</v>
      </c>
      <c r="B6" s="176" t="s">
        <v>980</v>
      </c>
      <c r="C6" s="794" t="s">
        <v>981</v>
      </c>
      <c r="D6" s="794"/>
      <c r="E6" s="794"/>
      <c r="F6" s="794"/>
      <c r="G6" s="795"/>
    </row>
    <row r="7" spans="1:7" s="174" customFormat="1" x14ac:dyDescent="0.2">
      <c r="A7" s="177" t="s">
        <v>1</v>
      </c>
      <c r="B7" s="178" t="s">
        <v>569</v>
      </c>
      <c r="C7" s="776" t="s">
        <v>116</v>
      </c>
      <c r="D7" s="776"/>
      <c r="E7" s="776"/>
      <c r="F7" s="776"/>
      <c r="G7" s="777"/>
    </row>
    <row r="8" spans="1:7" s="174" customFormat="1" x14ac:dyDescent="0.2">
      <c r="A8" s="177" t="s">
        <v>10</v>
      </c>
      <c r="B8" s="179"/>
      <c r="C8" s="796" t="s">
        <v>982</v>
      </c>
      <c r="D8" s="796"/>
      <c r="E8" s="796"/>
      <c r="F8" s="796"/>
      <c r="G8" s="797"/>
    </row>
    <row r="9" spans="1:7" s="174" customFormat="1" x14ac:dyDescent="0.2">
      <c r="A9" s="177" t="s">
        <v>983</v>
      </c>
      <c r="B9" s="180"/>
      <c r="C9" s="796" t="s">
        <v>984</v>
      </c>
      <c r="D9" s="796"/>
      <c r="E9" s="796"/>
      <c r="F9" s="796"/>
      <c r="G9" s="797"/>
    </row>
    <row r="10" spans="1:7" s="174" customFormat="1" ht="15" thickBot="1" x14ac:dyDescent="0.25">
      <c r="A10" s="181" t="s">
        <v>985</v>
      </c>
      <c r="B10" s="182"/>
      <c r="C10" s="798" t="s">
        <v>986</v>
      </c>
      <c r="D10" s="798"/>
      <c r="E10" s="798"/>
      <c r="F10" s="798"/>
      <c r="G10" s="799"/>
    </row>
    <row r="11" spans="1:7" s="174" customFormat="1" ht="14.25" customHeight="1" thickBot="1" x14ac:dyDescent="0.25">
      <c r="A11" s="793" t="s">
        <v>921</v>
      </c>
      <c r="B11" s="793"/>
      <c r="C11" s="793"/>
      <c r="D11" s="793"/>
      <c r="E11" s="793"/>
      <c r="F11" s="793"/>
      <c r="G11" s="793"/>
    </row>
    <row r="12" spans="1:7" s="174" customFormat="1" ht="15.75" thickBot="1" x14ac:dyDescent="0.25">
      <c r="A12" s="747" t="s">
        <v>987</v>
      </c>
      <c r="B12" s="748"/>
      <c r="C12" s="748"/>
      <c r="D12" s="748"/>
      <c r="E12" s="748"/>
      <c r="F12" s="748"/>
      <c r="G12" s="749"/>
    </row>
    <row r="13" spans="1:7" s="174" customFormat="1" ht="15" x14ac:dyDescent="0.2">
      <c r="A13" s="183" t="s">
        <v>979</v>
      </c>
      <c r="B13" s="184" t="s">
        <v>980</v>
      </c>
      <c r="C13" s="782" t="s">
        <v>988</v>
      </c>
      <c r="D13" s="782"/>
      <c r="E13" s="782"/>
      <c r="F13" s="782"/>
      <c r="G13" s="783"/>
    </row>
    <row r="14" spans="1:7" s="174" customFormat="1" x14ac:dyDescent="0.2">
      <c r="A14" s="185" t="s">
        <v>989</v>
      </c>
      <c r="B14" s="116"/>
      <c r="C14" s="776" t="s">
        <v>182</v>
      </c>
      <c r="D14" s="776"/>
      <c r="E14" s="776"/>
      <c r="F14" s="776"/>
      <c r="G14" s="777"/>
    </row>
    <row r="15" spans="1:7" s="174" customFormat="1" x14ac:dyDescent="0.2">
      <c r="A15" s="185" t="s">
        <v>11</v>
      </c>
      <c r="B15" s="116"/>
      <c r="C15" s="776" t="s">
        <v>183</v>
      </c>
      <c r="D15" s="776"/>
      <c r="E15" s="776"/>
      <c r="F15" s="776"/>
      <c r="G15" s="777"/>
    </row>
    <row r="16" spans="1:7" s="174" customFormat="1" x14ac:dyDescent="0.2">
      <c r="A16" s="185" t="s">
        <v>12</v>
      </c>
      <c r="B16" s="116"/>
      <c r="C16" s="776" t="s">
        <v>184</v>
      </c>
      <c r="D16" s="776"/>
      <c r="E16" s="776"/>
      <c r="F16" s="776"/>
      <c r="G16" s="777"/>
    </row>
    <row r="17" spans="1:7" s="174" customFormat="1" ht="15" thickBot="1" x14ac:dyDescent="0.25">
      <c r="A17" s="187" t="s">
        <v>13</v>
      </c>
      <c r="B17" s="117"/>
      <c r="C17" s="778" t="s">
        <v>185</v>
      </c>
      <c r="D17" s="778"/>
      <c r="E17" s="778"/>
      <c r="F17" s="778"/>
      <c r="G17" s="779"/>
    </row>
    <row r="18" spans="1:7" s="174" customFormat="1" ht="14.25" customHeight="1" thickBot="1" x14ac:dyDescent="0.25">
      <c r="A18" s="793" t="s">
        <v>921</v>
      </c>
      <c r="B18" s="793"/>
      <c r="C18" s="793"/>
      <c r="D18" s="793"/>
      <c r="E18" s="793"/>
      <c r="F18" s="793"/>
      <c r="G18" s="793"/>
    </row>
    <row r="19" spans="1:7" s="174" customFormat="1" ht="15.75" thickBot="1" x14ac:dyDescent="0.25">
      <c r="A19" s="747" t="s">
        <v>990</v>
      </c>
      <c r="B19" s="748"/>
      <c r="C19" s="748"/>
      <c r="D19" s="748"/>
      <c r="E19" s="748"/>
      <c r="F19" s="748"/>
      <c r="G19" s="749"/>
    </row>
    <row r="20" spans="1:7" s="174" customFormat="1" ht="15" x14ac:dyDescent="0.2">
      <c r="A20" s="183" t="s">
        <v>979</v>
      </c>
      <c r="B20" s="184" t="s">
        <v>980</v>
      </c>
      <c r="C20" s="782" t="s">
        <v>993</v>
      </c>
      <c r="D20" s="782"/>
      <c r="E20" s="782"/>
      <c r="F20" s="782"/>
      <c r="G20" s="783"/>
    </row>
    <row r="21" spans="1:7" s="174" customFormat="1" x14ac:dyDescent="0.2">
      <c r="A21" s="205" t="s">
        <v>143</v>
      </c>
      <c r="B21" s="206" t="s">
        <v>991</v>
      </c>
      <c r="C21" s="784" t="s">
        <v>116</v>
      </c>
      <c r="D21" s="784"/>
      <c r="E21" s="784"/>
      <c r="F21" s="784"/>
      <c r="G21" s="785"/>
    </row>
    <row r="22" spans="1:7" s="174" customFormat="1" x14ac:dyDescent="0.2">
      <c r="A22" s="193" t="s">
        <v>177</v>
      </c>
      <c r="B22" s="191"/>
      <c r="C22" s="776" t="s">
        <v>186</v>
      </c>
      <c r="D22" s="776"/>
      <c r="E22" s="776"/>
      <c r="F22" s="776"/>
      <c r="G22" s="777"/>
    </row>
    <row r="23" spans="1:7" s="174" customFormat="1" x14ac:dyDescent="0.2">
      <c r="A23" s="193" t="s">
        <v>26</v>
      </c>
      <c r="B23" s="191"/>
      <c r="C23" s="776" t="s">
        <v>187</v>
      </c>
      <c r="D23" s="776"/>
      <c r="E23" s="776"/>
      <c r="F23" s="776"/>
      <c r="G23" s="777"/>
    </row>
    <row r="24" spans="1:7" s="174" customFormat="1" x14ac:dyDescent="0.2">
      <c r="A24" s="193" t="s">
        <v>28</v>
      </c>
      <c r="B24" s="191"/>
      <c r="C24" s="776" t="s">
        <v>188</v>
      </c>
      <c r="D24" s="776"/>
      <c r="E24" s="776"/>
      <c r="F24" s="776"/>
      <c r="G24" s="777"/>
    </row>
    <row r="25" spans="1:7" s="174" customFormat="1" ht="15" thickBot="1" x14ac:dyDescent="0.25">
      <c r="A25" s="194" t="s">
        <v>29</v>
      </c>
      <c r="B25" s="192">
        <v>0.2</v>
      </c>
      <c r="C25" s="778" t="s">
        <v>189</v>
      </c>
      <c r="D25" s="778"/>
      <c r="E25" s="778"/>
      <c r="F25" s="778"/>
      <c r="G25" s="779"/>
    </row>
    <row r="26" spans="1:7" s="174" customFormat="1" ht="14.25" customHeight="1" thickBot="1" x14ac:dyDescent="0.25">
      <c r="A26" s="793" t="s">
        <v>921</v>
      </c>
      <c r="B26" s="793"/>
      <c r="C26" s="793"/>
      <c r="D26" s="793"/>
      <c r="E26" s="793"/>
      <c r="F26" s="793"/>
      <c r="G26" s="793"/>
    </row>
    <row r="27" spans="1:7" s="174" customFormat="1" ht="15.75" thickBot="1" x14ac:dyDescent="0.25">
      <c r="A27" s="747" t="s">
        <v>992</v>
      </c>
      <c r="B27" s="748"/>
      <c r="C27" s="748"/>
      <c r="D27" s="748"/>
      <c r="E27" s="748"/>
      <c r="F27" s="748"/>
      <c r="G27" s="749"/>
    </row>
    <row r="28" spans="1:7" ht="30" x14ac:dyDescent="0.2">
      <c r="A28" s="201" t="s">
        <v>15</v>
      </c>
      <c r="B28" s="202" t="s">
        <v>528</v>
      </c>
      <c r="C28" s="203" t="s">
        <v>24</v>
      </c>
      <c r="D28" s="203" t="s">
        <v>16</v>
      </c>
      <c r="E28" s="203" t="s">
        <v>17</v>
      </c>
      <c r="F28" s="203" t="s">
        <v>196</v>
      </c>
      <c r="G28" s="204" t="s">
        <v>197</v>
      </c>
    </row>
    <row r="29" spans="1:7" x14ac:dyDescent="0.2">
      <c r="A29" s="193" t="s">
        <v>126</v>
      </c>
      <c r="B29" s="191"/>
      <c r="C29" s="195" t="s">
        <v>25</v>
      </c>
      <c r="D29" s="196">
        <f>B29*$B$22/454</f>
        <v>0</v>
      </c>
      <c r="E29" s="196">
        <f t="shared" ref="E29:E36" si="0">D29*$B$24/2000</f>
        <v>0</v>
      </c>
      <c r="F29" s="195">
        <v>1.52</v>
      </c>
      <c r="G29" s="189" t="s">
        <v>164</v>
      </c>
    </row>
    <row r="30" spans="1:7" x14ac:dyDescent="0.2">
      <c r="A30" s="193" t="s">
        <v>18</v>
      </c>
      <c r="B30" s="197">
        <v>0.5</v>
      </c>
      <c r="C30" s="195" t="s">
        <v>25</v>
      </c>
      <c r="D30" s="196">
        <f>B30*$B$22/454</f>
        <v>0</v>
      </c>
      <c r="E30" s="196">
        <f t="shared" si="0"/>
        <v>0</v>
      </c>
      <c r="F30" s="195">
        <v>3.04</v>
      </c>
      <c r="G30" s="189" t="s">
        <v>164</v>
      </c>
    </row>
    <row r="31" spans="1:7" x14ac:dyDescent="0.2">
      <c r="A31" s="193" t="s">
        <v>19</v>
      </c>
      <c r="B31" s="197">
        <v>9.9871000000000005E-3</v>
      </c>
      <c r="C31" s="195" t="s">
        <v>27</v>
      </c>
      <c r="D31" s="196">
        <f>B31*$B$23</f>
        <v>0</v>
      </c>
      <c r="E31" s="196">
        <f t="shared" si="0"/>
        <v>0</v>
      </c>
      <c r="F31" s="195" t="s">
        <v>116</v>
      </c>
      <c r="G31" s="189" t="s">
        <v>32</v>
      </c>
    </row>
    <row r="32" spans="1:7" x14ac:dyDescent="0.2">
      <c r="A32" s="193" t="s">
        <v>21</v>
      </c>
      <c r="B32" s="197">
        <v>9.9871000000000005E-3</v>
      </c>
      <c r="C32" s="195" t="s">
        <v>27</v>
      </c>
      <c r="D32" s="196">
        <f>B32*$B$23</f>
        <v>0</v>
      </c>
      <c r="E32" s="196">
        <f t="shared" si="0"/>
        <v>0</v>
      </c>
      <c r="F32" s="195">
        <v>0.24</v>
      </c>
      <c r="G32" s="189" t="s">
        <v>32</v>
      </c>
    </row>
    <row r="33" spans="1:7" x14ac:dyDescent="0.2">
      <c r="A33" s="193" t="s">
        <v>22</v>
      </c>
      <c r="B33" s="197">
        <v>9.9871000000000005E-3</v>
      </c>
      <c r="C33" s="195" t="s">
        <v>27</v>
      </c>
      <c r="D33" s="196">
        <f>B33*$B$23</f>
        <v>0</v>
      </c>
      <c r="E33" s="196">
        <f t="shared" si="0"/>
        <v>0</v>
      </c>
      <c r="F33" s="195">
        <v>0.24</v>
      </c>
      <c r="G33" s="189" t="s">
        <v>32</v>
      </c>
    </row>
    <row r="34" spans="1:7" x14ac:dyDescent="0.2">
      <c r="A34" s="193" t="s">
        <v>20</v>
      </c>
      <c r="B34" s="197">
        <v>0.03</v>
      </c>
      <c r="C34" s="195" t="s">
        <v>25</v>
      </c>
      <c r="D34" s="196">
        <f>B34*$B$22/454</f>
        <v>0</v>
      </c>
      <c r="E34" s="196">
        <f t="shared" si="0"/>
        <v>0</v>
      </c>
      <c r="F34" s="195" t="s">
        <v>116</v>
      </c>
      <c r="G34" s="189" t="s">
        <v>164</v>
      </c>
    </row>
    <row r="35" spans="1:7" x14ac:dyDescent="0.2">
      <c r="A35" s="193" t="s">
        <v>23</v>
      </c>
      <c r="B35" s="197">
        <v>5.8799999999999998E-4</v>
      </c>
      <c r="C35" s="195" t="s">
        <v>27</v>
      </c>
      <c r="D35" s="196">
        <f>B35*$B$23</f>
        <v>0</v>
      </c>
      <c r="E35" s="196">
        <f t="shared" si="0"/>
        <v>0</v>
      </c>
      <c r="F35" s="195">
        <v>0.01</v>
      </c>
      <c r="G35" s="189" t="s">
        <v>32</v>
      </c>
    </row>
    <row r="36" spans="1:7" ht="15" thickBot="1" x14ac:dyDescent="0.25">
      <c r="A36" s="194" t="s">
        <v>33</v>
      </c>
      <c r="B36" s="198">
        <v>3.1E-2</v>
      </c>
      <c r="C36" s="199" t="s">
        <v>25</v>
      </c>
      <c r="D36" s="200">
        <f>B36*$B$22/454</f>
        <v>0</v>
      </c>
      <c r="E36" s="200">
        <f t="shared" si="0"/>
        <v>0</v>
      </c>
      <c r="F36" s="199" t="s">
        <v>116</v>
      </c>
      <c r="G36" s="190" t="s">
        <v>154</v>
      </c>
    </row>
    <row r="37" spans="1:7" ht="15.75" thickBot="1" x14ac:dyDescent="0.25">
      <c r="A37" s="780" t="s">
        <v>619</v>
      </c>
      <c r="B37" s="780"/>
      <c r="C37" s="780"/>
      <c r="D37" s="780"/>
      <c r="E37" s="780"/>
      <c r="F37" s="780"/>
      <c r="G37" s="781"/>
    </row>
    <row r="38" spans="1:7" x14ac:dyDescent="0.2">
      <c r="A38" s="789" t="s">
        <v>768</v>
      </c>
      <c r="B38" s="789"/>
      <c r="C38" s="789"/>
      <c r="D38" s="789"/>
      <c r="E38" s="789"/>
      <c r="F38" s="789"/>
      <c r="G38" s="789"/>
    </row>
  </sheetData>
  <sheetProtection algorithmName="SHA-512" hashValue="J4ZaQNrUrIg0FW4tukmX6Hl3Q7HKTlVi1VVAJpCljecfbRpDBXDinwhnBDU/Tn5siK53hZR+TBBgdmjtwMovnA==" saltValue="+TXyJbVMbVSSPPdYes4ulQ==" spinCount="100000" sheet="1" objects="1" scenarios="1"/>
  <mergeCells count="29">
    <mergeCell ref="A12:G12"/>
    <mergeCell ref="A1:G1"/>
    <mergeCell ref="A2:G2"/>
    <mergeCell ref="A3:G3"/>
    <mergeCell ref="A4:G4"/>
    <mergeCell ref="A5:G5"/>
    <mergeCell ref="C6:G6"/>
    <mergeCell ref="C7:G7"/>
    <mergeCell ref="C8:G8"/>
    <mergeCell ref="C9:G9"/>
    <mergeCell ref="C10:G10"/>
    <mergeCell ref="A11:G11"/>
    <mergeCell ref="C22:G22"/>
    <mergeCell ref="C13:G13"/>
    <mergeCell ref="C14:G14"/>
    <mergeCell ref="C15:G15"/>
    <mergeCell ref="C16:G16"/>
    <mergeCell ref="C17:G17"/>
    <mergeCell ref="A18:G18"/>
    <mergeCell ref="A19:G19"/>
    <mergeCell ref="C20:G20"/>
    <mergeCell ref="C21:G21"/>
    <mergeCell ref="A38:G38"/>
    <mergeCell ref="C23:G23"/>
    <mergeCell ref="C24:G24"/>
    <mergeCell ref="C25:G25"/>
    <mergeCell ref="A26:G26"/>
    <mergeCell ref="A27:G27"/>
    <mergeCell ref="A37:G37"/>
  </mergeCells>
  <conditionalFormatting sqref="D29:D36">
    <cfRule type="expression" dxfId="66" priority="5">
      <formula>D29&gt;F29</formula>
    </cfRule>
  </conditionalFormatting>
  <dataValidations count="19">
    <dataValidation allowBlank="1" showInputMessage="1" showErrorMessage="1" prompt="Diameter (ft) Yellow Cell" sqref="A15" xr:uid="{00EC2D23-52F5-4916-96CD-44B3423E225F}"/>
    <dataValidation type="decimal" allowBlank="1" showErrorMessage="1" errorTitle="North (Meters)" error="Enter a value between 2854000 and 4059000 meters." prompt="North (Meters) Yellow Cell" sqref="B10" xr:uid="{3AAE221F-5CA5-4140-9F3A-5F2D2F15FD8C}">
      <formula1>2854000</formula1>
      <formula2>4059000</formula2>
    </dataValidation>
    <dataValidation type="decimal" allowBlank="1" showErrorMessage="1" errorTitle="East (Meters)" error="Enter a value between 205000 and 795000 meters." prompt="East (Meters) Yellow Cell" sqref="B9" xr:uid="{E8107DD5-59F6-419D-8082-5D7CB7CCEE46}">
      <formula1>205000</formula1>
      <formula2>795000</formula2>
    </dataValidation>
    <dataValidation allowBlank="1" showErrorMessage="1" prompt="The CH2O lb/hr maximum is not applicable." sqref="D36" xr:uid="{BAE6855E-D8A6-4ED7-B909-4B9EF67306FD}"/>
    <dataValidation allowBlank="1" showErrorMessage="1" prompt="The VOC lb/hr maximum is not applicable." sqref="D34" xr:uid="{45344A4D-F769-4DFB-9753-02F80A6AF212}"/>
    <dataValidation allowBlank="1" showErrorMessage="1" sqref="D29:D31" xr:uid="{A582231E-EB29-48C0-A26D-6142529B166E}"/>
    <dataValidation allowBlank="1" showErrorMessage="1" prompt="The SO2 lb/hr MAX is 0.01." sqref="D35" xr:uid="{5E866E32-6799-4F42-AABC-AE22D6F63C10}"/>
    <dataValidation allowBlank="1" showErrorMessage="1" prompt="The PM2.5 lb/hr MAX is 0.24." sqref="D33" xr:uid="{48C62638-FA3D-4A61-B331-C27A7CC0CE41}"/>
    <dataValidation allowBlank="1" showErrorMessage="1" prompt="The PM10 lb/hr MAX is 0.24." sqref="D32" xr:uid="{96B2006A-DDF7-4ABD-A66E-BEE2E85AB945}"/>
    <dataValidation type="decimal" operator="lessThanOrEqual" allowBlank="1" showInputMessage="1" showErrorMessage="1" errorTitle="CO" error="Please enter a value equal or less than 3.04." sqref="E30" xr:uid="{9B00853F-3AB1-4F15-A1B4-417F74B8BF71}">
      <formula1>3.04</formula1>
    </dataValidation>
    <dataValidation type="list" allowBlank="1" showErrorMessage="1" errorTitle="Zone" error="Values allowed are: 13, 14, 15." prompt="Zone Yellow Cell" sqref="B8" xr:uid="{6BC3A2F2-2FEB-4768-8A06-A73B6AB79649}">
      <formula1>Zones</formula1>
    </dataValidation>
    <dataValidation type="decimal" operator="greaterThanOrEqual" allowBlank="1" showInputMessage="1" showErrorMessage="1" sqref="B14" xr:uid="{26343541-E4DB-488C-BA6B-8E784800CEAA}">
      <formula1>30</formula1>
    </dataValidation>
    <dataValidation type="decimal" operator="greaterThanOrEqual" allowBlank="1" showInputMessage="1" showErrorMessage="1" sqref="B15" xr:uid="{10DA6378-8A30-4AB7-A610-82C9C436833B}">
      <formula1>1</formula1>
    </dataValidation>
    <dataValidation type="decimal" operator="greaterThanOrEqual" allowBlank="1" showInputMessage="1" showErrorMessage="1" sqref="B16" xr:uid="{772D9C59-0F18-46EC-B634-321FC1EAB1A1}">
      <formula1>992</formula1>
    </dataValidation>
    <dataValidation type="decimal" operator="greaterThanOrEqual" allowBlank="1" showInputMessage="1" showErrorMessage="1" sqref="B17" xr:uid="{7509A2EB-2DD9-46CC-B78C-75113634FB39}">
      <formula1>107</formula1>
    </dataValidation>
    <dataValidation type="decimal" operator="lessThanOrEqual" allowBlank="1" showInputMessage="1" showErrorMessage="1" sqref="B24" xr:uid="{86207CB6-6CA1-4EA8-A9E2-43CF00323837}">
      <formula1>8760</formula1>
    </dataValidation>
    <dataValidation type="decimal" operator="lessThanOrEqual" allowBlank="1" showInputMessage="1" showErrorMessage="1" sqref="B23" xr:uid="{90501F3E-7364-45BD-B031-E4FFBE44DB14}">
      <formula1>10.08</formula1>
    </dataValidation>
    <dataValidation type="decimal" operator="lessThanOrEqual" allowBlank="1" showInputMessage="1" showErrorMessage="1" sqref="B22" xr:uid="{D7F5BEE5-FC8E-43C2-ACEF-2103ECCAA4A9}">
      <formula1>1380</formula1>
    </dataValidation>
    <dataValidation type="decimal" operator="lessThanOrEqual" allowBlank="1" showInputMessage="1" showErrorMessage="1" sqref="B29" xr:uid="{6EFE2E2E-5DC3-42B8-9DD8-2DEDC1ACBD45}">
      <formula1>0.7</formula1>
    </dataValidation>
  </dataValidations>
  <pageMargins left="0.25" right="0.25" top="0.25" bottom="0.25" header="0.3" footer="0.3"/>
  <pageSetup scale="65" orientation="portrait" r:id="rId1"/>
  <headerFooter>
    <oddHeader>&amp;CCompressor Station RAP Application</oddHeader>
    <oddFooter>&amp;LVersion 2.0&amp;CSheet: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1" id="{5906D22E-B1F2-4565-873F-D2EC38471F8C}">
            <xm:f>AND('PI-1-Compressor'!$F$85&lt;&gt;"",'PI-1-Compressor'!$F$85&lt;&gt;3,'PI-1-Compressor'!$F$85&lt;&gt;4,'PI-1-Compressor'!$F$85&lt;&gt;5,'PI-1-Compressor'!$F$85&lt;&gt;6)</xm:f>
            <x14:dxf>
              <numFmt numFmtId="177" formatCode=";;;"/>
              <fill>
                <patternFill>
                  <bgColor theme="0" tint="-0.499984740745262"/>
                </patternFill>
              </fill>
            </x14:dxf>
          </x14:cfRule>
          <xm:sqref>A1:G38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rgb="FFFFFFCC"/>
    <pageSetUpPr fitToPage="1"/>
  </sheetPr>
  <dimension ref="A1:G38"/>
  <sheetViews>
    <sheetView showGridLines="0" zoomScaleNormal="100" workbookViewId="0">
      <selection sqref="A1:G1"/>
    </sheetView>
  </sheetViews>
  <sheetFormatPr defaultColWidth="0" defaultRowHeight="14.25" zeroHeight="1" x14ac:dyDescent="0.2"/>
  <cols>
    <col min="1" max="1" width="43.75" style="4" customWidth="1"/>
    <col min="2" max="2" width="24.625" style="4" customWidth="1"/>
    <col min="3" max="3" width="22.25" style="4" customWidth="1"/>
    <col min="4" max="4" width="6.375" style="4" customWidth="1"/>
    <col min="5" max="5" width="6.25" style="4" customWidth="1"/>
    <col min="6" max="6" width="10.25" style="4" customWidth="1"/>
    <col min="7" max="7" width="30.625" style="4" customWidth="1"/>
    <col min="8" max="16384" width="33.375" style="4" hidden="1"/>
  </cols>
  <sheetData>
    <row r="1" spans="1:7" ht="5.25" customHeight="1" thickBot="1" x14ac:dyDescent="0.2">
      <c r="A1" s="707" t="s">
        <v>631</v>
      </c>
      <c r="B1" s="707"/>
      <c r="C1" s="707"/>
      <c r="D1" s="707"/>
      <c r="E1" s="707"/>
      <c r="F1" s="707"/>
      <c r="G1" s="707"/>
    </row>
    <row r="2" spans="1:7" ht="18.75" thickBot="1" x14ac:dyDescent="0.25">
      <c r="A2" s="790" t="s">
        <v>622</v>
      </c>
      <c r="B2" s="791"/>
      <c r="C2" s="791"/>
      <c r="D2" s="791"/>
      <c r="E2" s="791"/>
      <c r="F2" s="791"/>
      <c r="G2" s="792"/>
    </row>
    <row r="3" spans="1:7" ht="63.75" customHeight="1" thickBot="1" x14ac:dyDescent="0.25">
      <c r="A3" s="786" t="s">
        <v>994</v>
      </c>
      <c r="B3" s="787"/>
      <c r="C3" s="787"/>
      <c r="D3" s="787"/>
      <c r="E3" s="787"/>
      <c r="F3" s="787"/>
      <c r="G3" s="788"/>
    </row>
    <row r="4" spans="1:7" s="174" customFormat="1" ht="14.25" customHeight="1" thickBot="1" x14ac:dyDescent="0.25">
      <c r="A4" s="789" t="s">
        <v>921</v>
      </c>
      <c r="B4" s="789"/>
      <c r="C4" s="789"/>
      <c r="D4" s="789"/>
      <c r="E4" s="789"/>
      <c r="F4" s="789"/>
      <c r="G4" s="789"/>
    </row>
    <row r="5" spans="1:7" s="174" customFormat="1" ht="15.75" thickBot="1" x14ac:dyDescent="0.25">
      <c r="A5" s="747" t="s">
        <v>978</v>
      </c>
      <c r="B5" s="748"/>
      <c r="C5" s="748"/>
      <c r="D5" s="748"/>
      <c r="E5" s="748"/>
      <c r="F5" s="748"/>
      <c r="G5" s="749"/>
    </row>
    <row r="6" spans="1:7" s="174" customFormat="1" ht="15" x14ac:dyDescent="0.2">
      <c r="A6" s="175" t="s">
        <v>979</v>
      </c>
      <c r="B6" s="176" t="s">
        <v>980</v>
      </c>
      <c r="C6" s="794" t="s">
        <v>981</v>
      </c>
      <c r="D6" s="794"/>
      <c r="E6" s="794"/>
      <c r="F6" s="794"/>
      <c r="G6" s="795"/>
    </row>
    <row r="7" spans="1:7" s="174" customFormat="1" x14ac:dyDescent="0.2">
      <c r="A7" s="177" t="s">
        <v>1</v>
      </c>
      <c r="B7" s="178" t="s">
        <v>570</v>
      </c>
      <c r="C7" s="776" t="s">
        <v>116</v>
      </c>
      <c r="D7" s="776"/>
      <c r="E7" s="776"/>
      <c r="F7" s="776"/>
      <c r="G7" s="777"/>
    </row>
    <row r="8" spans="1:7" s="174" customFormat="1" x14ac:dyDescent="0.2">
      <c r="A8" s="177" t="s">
        <v>10</v>
      </c>
      <c r="B8" s="179"/>
      <c r="C8" s="796" t="s">
        <v>982</v>
      </c>
      <c r="D8" s="796"/>
      <c r="E8" s="796"/>
      <c r="F8" s="796"/>
      <c r="G8" s="797"/>
    </row>
    <row r="9" spans="1:7" s="174" customFormat="1" x14ac:dyDescent="0.2">
      <c r="A9" s="177" t="s">
        <v>983</v>
      </c>
      <c r="B9" s="180"/>
      <c r="C9" s="796" t="s">
        <v>984</v>
      </c>
      <c r="D9" s="796"/>
      <c r="E9" s="796"/>
      <c r="F9" s="796"/>
      <c r="G9" s="797"/>
    </row>
    <row r="10" spans="1:7" s="174" customFormat="1" ht="15" thickBot="1" x14ac:dyDescent="0.25">
      <c r="A10" s="181" t="s">
        <v>985</v>
      </c>
      <c r="B10" s="182"/>
      <c r="C10" s="798" t="s">
        <v>986</v>
      </c>
      <c r="D10" s="798"/>
      <c r="E10" s="798"/>
      <c r="F10" s="798"/>
      <c r="G10" s="799"/>
    </row>
    <row r="11" spans="1:7" s="174" customFormat="1" ht="14.25" customHeight="1" thickBot="1" x14ac:dyDescent="0.25">
      <c r="A11" s="793" t="s">
        <v>921</v>
      </c>
      <c r="B11" s="793"/>
      <c r="C11" s="793"/>
      <c r="D11" s="793"/>
      <c r="E11" s="793"/>
      <c r="F11" s="793"/>
      <c r="G11" s="793"/>
    </row>
    <row r="12" spans="1:7" s="174" customFormat="1" ht="15.75" thickBot="1" x14ac:dyDescent="0.25">
      <c r="A12" s="747" t="s">
        <v>987</v>
      </c>
      <c r="B12" s="748"/>
      <c r="C12" s="748"/>
      <c r="D12" s="748"/>
      <c r="E12" s="748"/>
      <c r="F12" s="748"/>
      <c r="G12" s="749"/>
    </row>
    <row r="13" spans="1:7" s="174" customFormat="1" ht="15" x14ac:dyDescent="0.2">
      <c r="A13" s="183" t="s">
        <v>979</v>
      </c>
      <c r="B13" s="184" t="s">
        <v>980</v>
      </c>
      <c r="C13" s="782" t="s">
        <v>988</v>
      </c>
      <c r="D13" s="782"/>
      <c r="E13" s="782"/>
      <c r="F13" s="782"/>
      <c r="G13" s="783"/>
    </row>
    <row r="14" spans="1:7" s="174" customFormat="1" x14ac:dyDescent="0.2">
      <c r="A14" s="185" t="s">
        <v>989</v>
      </c>
      <c r="B14" s="116"/>
      <c r="C14" s="776" t="s">
        <v>182</v>
      </c>
      <c r="D14" s="776"/>
      <c r="E14" s="776"/>
      <c r="F14" s="776"/>
      <c r="G14" s="777"/>
    </row>
    <row r="15" spans="1:7" s="174" customFormat="1" x14ac:dyDescent="0.2">
      <c r="A15" s="185" t="s">
        <v>11</v>
      </c>
      <c r="B15" s="116"/>
      <c r="C15" s="776" t="s">
        <v>183</v>
      </c>
      <c r="D15" s="776"/>
      <c r="E15" s="776"/>
      <c r="F15" s="776"/>
      <c r="G15" s="777"/>
    </row>
    <row r="16" spans="1:7" s="174" customFormat="1" x14ac:dyDescent="0.2">
      <c r="A16" s="185" t="s">
        <v>12</v>
      </c>
      <c r="B16" s="116"/>
      <c r="C16" s="776" t="s">
        <v>184</v>
      </c>
      <c r="D16" s="776"/>
      <c r="E16" s="776"/>
      <c r="F16" s="776"/>
      <c r="G16" s="777"/>
    </row>
    <row r="17" spans="1:7" s="174" customFormat="1" ht="15" thickBot="1" x14ac:dyDescent="0.25">
      <c r="A17" s="187" t="s">
        <v>13</v>
      </c>
      <c r="B17" s="117"/>
      <c r="C17" s="778" t="s">
        <v>185</v>
      </c>
      <c r="D17" s="778"/>
      <c r="E17" s="778"/>
      <c r="F17" s="778"/>
      <c r="G17" s="779"/>
    </row>
    <row r="18" spans="1:7" s="174" customFormat="1" ht="14.25" customHeight="1" thickBot="1" x14ac:dyDescent="0.25">
      <c r="A18" s="793" t="s">
        <v>921</v>
      </c>
      <c r="B18" s="793"/>
      <c r="C18" s="793"/>
      <c r="D18" s="793"/>
      <c r="E18" s="793"/>
      <c r="F18" s="793"/>
      <c r="G18" s="793"/>
    </row>
    <row r="19" spans="1:7" s="174" customFormat="1" ht="15.75" thickBot="1" x14ac:dyDescent="0.25">
      <c r="A19" s="747" t="s">
        <v>990</v>
      </c>
      <c r="B19" s="748"/>
      <c r="C19" s="748"/>
      <c r="D19" s="748"/>
      <c r="E19" s="748"/>
      <c r="F19" s="748"/>
      <c r="G19" s="749"/>
    </row>
    <row r="20" spans="1:7" s="174" customFormat="1" ht="15" x14ac:dyDescent="0.2">
      <c r="A20" s="183" t="s">
        <v>979</v>
      </c>
      <c r="B20" s="184" t="s">
        <v>980</v>
      </c>
      <c r="C20" s="782" t="s">
        <v>993</v>
      </c>
      <c r="D20" s="782"/>
      <c r="E20" s="782"/>
      <c r="F20" s="782"/>
      <c r="G20" s="783"/>
    </row>
    <row r="21" spans="1:7" s="174" customFormat="1" x14ac:dyDescent="0.2">
      <c r="A21" s="205" t="s">
        <v>143</v>
      </c>
      <c r="B21" s="206" t="s">
        <v>991</v>
      </c>
      <c r="C21" s="784" t="s">
        <v>116</v>
      </c>
      <c r="D21" s="784"/>
      <c r="E21" s="784"/>
      <c r="F21" s="784"/>
      <c r="G21" s="785"/>
    </row>
    <row r="22" spans="1:7" s="174" customFormat="1" x14ac:dyDescent="0.2">
      <c r="A22" s="193" t="s">
        <v>177</v>
      </c>
      <c r="B22" s="191"/>
      <c r="C22" s="776" t="s">
        <v>186</v>
      </c>
      <c r="D22" s="776"/>
      <c r="E22" s="776"/>
      <c r="F22" s="776"/>
      <c r="G22" s="777"/>
    </row>
    <row r="23" spans="1:7" s="174" customFormat="1" x14ac:dyDescent="0.2">
      <c r="A23" s="193" t="s">
        <v>26</v>
      </c>
      <c r="B23" s="191"/>
      <c r="C23" s="776" t="s">
        <v>187</v>
      </c>
      <c r="D23" s="776"/>
      <c r="E23" s="776"/>
      <c r="F23" s="776"/>
      <c r="G23" s="777"/>
    </row>
    <row r="24" spans="1:7" s="174" customFormat="1" x14ac:dyDescent="0.2">
      <c r="A24" s="193" t="s">
        <v>28</v>
      </c>
      <c r="B24" s="191"/>
      <c r="C24" s="776" t="s">
        <v>188</v>
      </c>
      <c r="D24" s="776"/>
      <c r="E24" s="776"/>
      <c r="F24" s="776"/>
      <c r="G24" s="777"/>
    </row>
    <row r="25" spans="1:7" s="174" customFormat="1" ht="15" thickBot="1" x14ac:dyDescent="0.25">
      <c r="A25" s="194" t="s">
        <v>29</v>
      </c>
      <c r="B25" s="192">
        <v>0.2</v>
      </c>
      <c r="C25" s="778" t="s">
        <v>189</v>
      </c>
      <c r="D25" s="778"/>
      <c r="E25" s="778"/>
      <c r="F25" s="778"/>
      <c r="G25" s="779"/>
    </row>
    <row r="26" spans="1:7" s="174" customFormat="1" ht="14.25" customHeight="1" thickBot="1" x14ac:dyDescent="0.25">
      <c r="A26" s="793" t="s">
        <v>921</v>
      </c>
      <c r="B26" s="793"/>
      <c r="C26" s="793"/>
      <c r="D26" s="793"/>
      <c r="E26" s="793"/>
      <c r="F26" s="793"/>
      <c r="G26" s="793"/>
    </row>
    <row r="27" spans="1:7" s="174" customFormat="1" ht="15.75" thickBot="1" x14ac:dyDescent="0.25">
      <c r="A27" s="747" t="s">
        <v>992</v>
      </c>
      <c r="B27" s="748"/>
      <c r="C27" s="748"/>
      <c r="D27" s="748"/>
      <c r="E27" s="748"/>
      <c r="F27" s="748"/>
      <c r="G27" s="749"/>
    </row>
    <row r="28" spans="1:7" ht="30" x14ac:dyDescent="0.2">
      <c r="A28" s="201" t="s">
        <v>15</v>
      </c>
      <c r="B28" s="202" t="s">
        <v>528</v>
      </c>
      <c r="C28" s="203" t="s">
        <v>24</v>
      </c>
      <c r="D28" s="203" t="s">
        <v>16</v>
      </c>
      <c r="E28" s="203" t="s">
        <v>17</v>
      </c>
      <c r="F28" s="203" t="s">
        <v>196</v>
      </c>
      <c r="G28" s="204" t="s">
        <v>197</v>
      </c>
    </row>
    <row r="29" spans="1:7" x14ac:dyDescent="0.2">
      <c r="A29" s="193" t="s">
        <v>126</v>
      </c>
      <c r="B29" s="191"/>
      <c r="C29" s="195" t="s">
        <v>25</v>
      </c>
      <c r="D29" s="196">
        <f>B29*$B$22/454</f>
        <v>0</v>
      </c>
      <c r="E29" s="196">
        <f t="shared" ref="E29:E36" si="0">D29*$B$24/2000</f>
        <v>0</v>
      </c>
      <c r="F29" s="195">
        <v>1.52</v>
      </c>
      <c r="G29" s="189" t="s">
        <v>164</v>
      </c>
    </row>
    <row r="30" spans="1:7" x14ac:dyDescent="0.2">
      <c r="A30" s="193" t="s">
        <v>18</v>
      </c>
      <c r="B30" s="197">
        <v>0.5</v>
      </c>
      <c r="C30" s="195" t="s">
        <v>25</v>
      </c>
      <c r="D30" s="196">
        <f>B30*$B$22/454</f>
        <v>0</v>
      </c>
      <c r="E30" s="196">
        <f t="shared" si="0"/>
        <v>0</v>
      </c>
      <c r="F30" s="195">
        <v>3.04</v>
      </c>
      <c r="G30" s="189" t="s">
        <v>164</v>
      </c>
    </row>
    <row r="31" spans="1:7" x14ac:dyDescent="0.2">
      <c r="A31" s="193" t="s">
        <v>19</v>
      </c>
      <c r="B31" s="197">
        <v>9.9871000000000005E-3</v>
      </c>
      <c r="C31" s="195" t="s">
        <v>27</v>
      </c>
      <c r="D31" s="196">
        <f>B31*$B$23</f>
        <v>0</v>
      </c>
      <c r="E31" s="196">
        <f t="shared" si="0"/>
        <v>0</v>
      </c>
      <c r="F31" s="195" t="s">
        <v>116</v>
      </c>
      <c r="G31" s="189" t="s">
        <v>32</v>
      </c>
    </row>
    <row r="32" spans="1:7" x14ac:dyDescent="0.2">
      <c r="A32" s="193" t="s">
        <v>21</v>
      </c>
      <c r="B32" s="197">
        <v>9.9871000000000005E-3</v>
      </c>
      <c r="C32" s="195" t="s">
        <v>27</v>
      </c>
      <c r="D32" s="196">
        <f>B32*$B$23</f>
        <v>0</v>
      </c>
      <c r="E32" s="196">
        <f t="shared" si="0"/>
        <v>0</v>
      </c>
      <c r="F32" s="195">
        <v>0.24</v>
      </c>
      <c r="G32" s="189" t="s">
        <v>32</v>
      </c>
    </row>
    <row r="33" spans="1:7" x14ac:dyDescent="0.2">
      <c r="A33" s="193" t="s">
        <v>22</v>
      </c>
      <c r="B33" s="197">
        <v>9.9871000000000005E-3</v>
      </c>
      <c r="C33" s="195" t="s">
        <v>27</v>
      </c>
      <c r="D33" s="196">
        <f>B33*$B$23</f>
        <v>0</v>
      </c>
      <c r="E33" s="196">
        <f t="shared" si="0"/>
        <v>0</v>
      </c>
      <c r="F33" s="195">
        <v>0.24</v>
      </c>
      <c r="G33" s="189" t="s">
        <v>32</v>
      </c>
    </row>
    <row r="34" spans="1:7" x14ac:dyDescent="0.2">
      <c r="A34" s="193" t="s">
        <v>20</v>
      </c>
      <c r="B34" s="197">
        <v>0.03</v>
      </c>
      <c r="C34" s="195" t="s">
        <v>25</v>
      </c>
      <c r="D34" s="196">
        <f>B34*$B$22/454</f>
        <v>0</v>
      </c>
      <c r="E34" s="196">
        <f t="shared" si="0"/>
        <v>0</v>
      </c>
      <c r="F34" s="195" t="s">
        <v>116</v>
      </c>
      <c r="G34" s="189" t="s">
        <v>164</v>
      </c>
    </row>
    <row r="35" spans="1:7" x14ac:dyDescent="0.2">
      <c r="A35" s="193" t="s">
        <v>23</v>
      </c>
      <c r="B35" s="197">
        <v>5.8799999999999998E-4</v>
      </c>
      <c r="C35" s="195" t="s">
        <v>27</v>
      </c>
      <c r="D35" s="196">
        <f>B35*$B$23</f>
        <v>0</v>
      </c>
      <c r="E35" s="196">
        <f t="shared" si="0"/>
        <v>0</v>
      </c>
      <c r="F35" s="195">
        <v>0.01</v>
      </c>
      <c r="G35" s="189" t="s">
        <v>32</v>
      </c>
    </row>
    <row r="36" spans="1:7" ht="15" thickBot="1" x14ac:dyDescent="0.25">
      <c r="A36" s="194" t="s">
        <v>33</v>
      </c>
      <c r="B36" s="198">
        <v>3.1E-2</v>
      </c>
      <c r="C36" s="199" t="s">
        <v>25</v>
      </c>
      <c r="D36" s="200">
        <f>B36*$B$22/454</f>
        <v>0</v>
      </c>
      <c r="E36" s="200">
        <f t="shared" si="0"/>
        <v>0</v>
      </c>
      <c r="F36" s="199" t="s">
        <v>116</v>
      </c>
      <c r="G36" s="190" t="s">
        <v>154</v>
      </c>
    </row>
    <row r="37" spans="1:7" ht="15.75" thickBot="1" x14ac:dyDescent="0.25">
      <c r="A37" s="780" t="s">
        <v>619</v>
      </c>
      <c r="B37" s="780"/>
      <c r="C37" s="780"/>
      <c r="D37" s="780"/>
      <c r="E37" s="780"/>
      <c r="F37" s="780"/>
      <c r="G37" s="781"/>
    </row>
    <row r="38" spans="1:7" x14ac:dyDescent="0.2">
      <c r="A38" s="789" t="s">
        <v>768</v>
      </c>
      <c r="B38" s="789"/>
      <c r="C38" s="789"/>
      <c r="D38" s="789"/>
      <c r="E38" s="789"/>
      <c r="F38" s="789"/>
      <c r="G38" s="789"/>
    </row>
  </sheetData>
  <sheetProtection algorithmName="SHA-512" hashValue="TrJCsAzfZkOfs7n/Se1nxUuzrbjG87OsQGsCngYMAzYQf2uhf56tjDzhe7Q94xbhqScREaizQAun8QbdnIy05Q==" saltValue="IfNZJkjXHaCGso0Hs5w4IA==" spinCount="100000" sheet="1" objects="1" scenarios="1"/>
  <mergeCells count="29">
    <mergeCell ref="A12:G12"/>
    <mergeCell ref="A1:G1"/>
    <mergeCell ref="A2:G2"/>
    <mergeCell ref="A3:G3"/>
    <mergeCell ref="A4:G4"/>
    <mergeCell ref="A5:G5"/>
    <mergeCell ref="C6:G6"/>
    <mergeCell ref="C7:G7"/>
    <mergeCell ref="C8:G8"/>
    <mergeCell ref="C9:G9"/>
    <mergeCell ref="C10:G10"/>
    <mergeCell ref="A11:G11"/>
    <mergeCell ref="C24:G24"/>
    <mergeCell ref="C13:G13"/>
    <mergeCell ref="C14:G14"/>
    <mergeCell ref="C15:G15"/>
    <mergeCell ref="C16:G16"/>
    <mergeCell ref="C17:G17"/>
    <mergeCell ref="A18:G18"/>
    <mergeCell ref="A19:G19"/>
    <mergeCell ref="C20:G20"/>
    <mergeCell ref="C21:G21"/>
    <mergeCell ref="C22:G22"/>
    <mergeCell ref="C23:G23"/>
    <mergeCell ref="C25:G25"/>
    <mergeCell ref="A26:G26"/>
    <mergeCell ref="A27:G27"/>
    <mergeCell ref="A37:G37"/>
    <mergeCell ref="A38:G38"/>
  </mergeCells>
  <conditionalFormatting sqref="D29:D36">
    <cfRule type="expression" dxfId="64" priority="5">
      <formula>D29&gt;F29</formula>
    </cfRule>
  </conditionalFormatting>
  <dataValidations count="19">
    <dataValidation allowBlank="1" showInputMessage="1" showErrorMessage="1" prompt="Diameter (ft) Yellow Cell" sqref="A15" xr:uid="{BF5CE5F0-84CE-40E2-883D-0E5A4243FBE0}"/>
    <dataValidation type="decimal" allowBlank="1" showErrorMessage="1" errorTitle="North (Meters)" error="Enter a value between 2854000 and 4059000 meters." prompt="North (Meters) Yellow Cell" sqref="B10" xr:uid="{DD8CA44F-65FF-4C14-AF69-DCF1D218CD3D}">
      <formula1>2854000</formula1>
      <formula2>4059000</formula2>
    </dataValidation>
    <dataValidation type="decimal" allowBlank="1" showErrorMessage="1" errorTitle="East (Meters)" error="Enter a value between 205000 and 795000 meters." prompt="East (Meters) Yellow Cell" sqref="B9" xr:uid="{14B1DFDE-496E-4ACA-A76E-BA9524D91AC7}">
      <formula1>205000</formula1>
      <formula2>795000</formula2>
    </dataValidation>
    <dataValidation allowBlank="1" showErrorMessage="1" prompt="The CH2O lb/hr maximum is not applicable." sqref="D36" xr:uid="{5A10755E-B7A1-47F4-882A-1EB7FE6A1024}"/>
    <dataValidation allowBlank="1" showErrorMessage="1" prompt="The VOC lb/hr maximum is not applicable." sqref="D34" xr:uid="{CD9A6FC9-C901-4E48-8B40-DE7D62B0142B}"/>
    <dataValidation allowBlank="1" showErrorMessage="1" sqref="D29:D31" xr:uid="{8D8BFA80-4D82-4489-8658-C28DD51A78FD}"/>
    <dataValidation allowBlank="1" showErrorMessage="1" prompt="The SO2 lb/hr MAX is 0.01." sqref="D35" xr:uid="{7EBF732A-4AF4-4E41-B901-A5EDF093A739}"/>
    <dataValidation allowBlank="1" showErrorMessage="1" prompt="The PM2.5 lb/hr MAX is 0.24." sqref="D33" xr:uid="{27EFDF9D-B7FF-4EB7-9AC3-D18A0605193C}"/>
    <dataValidation allowBlank="1" showErrorMessage="1" prompt="The PM10 lb/hr MAX is 0.24." sqref="D32" xr:uid="{58B9DACA-6129-4888-A0A8-6E0BEDD08D85}"/>
    <dataValidation type="decimal" operator="lessThanOrEqual" allowBlank="1" showInputMessage="1" showErrorMessage="1" errorTitle="CO" error="Please enter a value equal or less than 3.04." sqref="E30" xr:uid="{3026F026-6786-48C3-AB3B-543A25D259BE}">
      <formula1>3.04</formula1>
    </dataValidation>
    <dataValidation type="list" allowBlank="1" showErrorMessage="1" errorTitle="Zone" error="Values allowed are: 13, 14, 15." prompt="Zone Yellow Cell" sqref="B8" xr:uid="{FB888CDE-85D2-457B-8BC9-BC86AD25E9B3}">
      <formula1>Zones</formula1>
    </dataValidation>
    <dataValidation type="decimal" operator="greaterThanOrEqual" allowBlank="1" showInputMessage="1" showErrorMessage="1" sqref="B14" xr:uid="{622A7869-69DD-4D35-AE87-844715155046}">
      <formula1>30</formula1>
    </dataValidation>
    <dataValidation type="decimal" operator="greaterThanOrEqual" allowBlank="1" showInputMessage="1" showErrorMessage="1" sqref="B15" xr:uid="{7B5DE8F8-3916-4F85-A519-535845B91911}">
      <formula1>1</formula1>
    </dataValidation>
    <dataValidation type="decimal" operator="greaterThanOrEqual" allowBlank="1" showInputMessage="1" showErrorMessage="1" sqref="B16" xr:uid="{639083FC-E81A-4BBA-B3ED-79891F28D0FA}">
      <formula1>992</formula1>
    </dataValidation>
    <dataValidation type="decimal" operator="greaterThanOrEqual" allowBlank="1" showInputMessage="1" showErrorMessage="1" sqref="B17" xr:uid="{C8FBFB5B-1E01-4464-83D2-44F528FF44C9}">
      <formula1>107</formula1>
    </dataValidation>
    <dataValidation type="decimal" operator="lessThanOrEqual" allowBlank="1" showInputMessage="1" showErrorMessage="1" sqref="B24" xr:uid="{5D66F0F9-F5A3-4050-917F-A46E075FA85E}">
      <formula1>8760</formula1>
    </dataValidation>
    <dataValidation type="decimal" operator="lessThanOrEqual" allowBlank="1" showInputMessage="1" showErrorMessage="1" sqref="B23" xr:uid="{BBD08411-4BD6-4A15-A594-7AD428A6D3F4}">
      <formula1>10.08</formula1>
    </dataValidation>
    <dataValidation type="decimal" operator="lessThanOrEqual" allowBlank="1" showInputMessage="1" showErrorMessage="1" sqref="B22" xr:uid="{FE31A3DD-68CE-4212-A296-160F3A0439A2}">
      <formula1>1380</formula1>
    </dataValidation>
    <dataValidation type="decimal" operator="lessThanOrEqual" allowBlank="1" showInputMessage="1" showErrorMessage="1" sqref="B29" xr:uid="{7372478C-8AE4-4E88-ABEC-797EF24713E3}">
      <formula1>0.7</formula1>
    </dataValidation>
  </dataValidations>
  <pageMargins left="0.25" right="0.25" top="0.25" bottom="0.25" header="0.3" footer="0.3"/>
  <pageSetup scale="65" orientation="portrait" r:id="rId1"/>
  <headerFooter>
    <oddHeader>&amp;CCompressor Station RAP Application</oddHeader>
    <oddFooter>&amp;LVersion 2.0&amp;CSheet: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1" id="{78C1B8CB-9F92-494E-B52A-4C5C8F9DEF59}">
            <xm:f>AND('PI-1-Compressor'!$F$85&lt;&gt;"",'PI-1-Compressor'!$F$85&lt;&gt;4,'PI-1-Compressor'!$F$85&lt;&gt;5,'PI-1-Compressor'!$F$85&lt;&gt;6)</xm:f>
            <x14:dxf>
              <numFmt numFmtId="177" formatCode=";;;"/>
              <fill>
                <patternFill>
                  <bgColor theme="0" tint="-0.499984740745262"/>
                </patternFill>
              </fill>
            </x14:dxf>
          </x14:cfRule>
          <xm:sqref>A1:G38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3">
    <tabColor rgb="FFFFFFCC"/>
    <pageSetUpPr fitToPage="1"/>
  </sheetPr>
  <dimension ref="A1:G38"/>
  <sheetViews>
    <sheetView showGridLines="0" zoomScaleNormal="100" workbookViewId="0">
      <selection sqref="A1:G1"/>
    </sheetView>
  </sheetViews>
  <sheetFormatPr defaultColWidth="0" defaultRowHeight="14.25" zeroHeight="1" x14ac:dyDescent="0.2"/>
  <cols>
    <col min="1" max="1" width="43.75" style="4" customWidth="1"/>
    <col min="2" max="2" width="24.625" style="4" customWidth="1"/>
    <col min="3" max="3" width="22.25" style="4" customWidth="1"/>
    <col min="4" max="4" width="6.375" style="4" customWidth="1"/>
    <col min="5" max="5" width="6.25" style="4" customWidth="1"/>
    <col min="6" max="6" width="10.25" style="4" customWidth="1"/>
    <col min="7" max="7" width="30.625" style="4" customWidth="1"/>
    <col min="8" max="16384" width="33.375" style="4" hidden="1"/>
  </cols>
  <sheetData>
    <row r="1" spans="1:7" ht="7.5" customHeight="1" thickBot="1" x14ac:dyDescent="0.2">
      <c r="A1" s="707" t="s">
        <v>631</v>
      </c>
      <c r="B1" s="707"/>
      <c r="C1" s="707"/>
      <c r="D1" s="707"/>
      <c r="E1" s="707"/>
      <c r="F1" s="707"/>
      <c r="G1" s="707"/>
    </row>
    <row r="2" spans="1:7" ht="18.75" thickBot="1" x14ac:dyDescent="0.25">
      <c r="A2" s="790" t="s">
        <v>623</v>
      </c>
      <c r="B2" s="791"/>
      <c r="C2" s="791"/>
      <c r="D2" s="791"/>
      <c r="E2" s="791"/>
      <c r="F2" s="791"/>
      <c r="G2" s="792"/>
    </row>
    <row r="3" spans="1:7" ht="63.75" customHeight="1" thickBot="1" x14ac:dyDescent="0.25">
      <c r="A3" s="786" t="s">
        <v>994</v>
      </c>
      <c r="B3" s="787"/>
      <c r="C3" s="787"/>
      <c r="D3" s="787"/>
      <c r="E3" s="787"/>
      <c r="F3" s="787"/>
      <c r="G3" s="788"/>
    </row>
    <row r="4" spans="1:7" s="174" customFormat="1" ht="14.25" customHeight="1" thickBot="1" x14ac:dyDescent="0.25">
      <c r="A4" s="789" t="s">
        <v>921</v>
      </c>
      <c r="B4" s="789"/>
      <c r="C4" s="789"/>
      <c r="D4" s="789"/>
      <c r="E4" s="789"/>
      <c r="F4" s="789"/>
      <c r="G4" s="789"/>
    </row>
    <row r="5" spans="1:7" s="174" customFormat="1" ht="15.75" thickBot="1" x14ac:dyDescent="0.25">
      <c r="A5" s="747" t="s">
        <v>978</v>
      </c>
      <c r="B5" s="748"/>
      <c r="C5" s="748"/>
      <c r="D5" s="748"/>
      <c r="E5" s="748"/>
      <c r="F5" s="748"/>
      <c r="G5" s="749"/>
    </row>
    <row r="6" spans="1:7" s="174" customFormat="1" ht="15" x14ac:dyDescent="0.2">
      <c r="A6" s="175" t="s">
        <v>979</v>
      </c>
      <c r="B6" s="176" t="s">
        <v>980</v>
      </c>
      <c r="C6" s="794" t="s">
        <v>981</v>
      </c>
      <c r="D6" s="794"/>
      <c r="E6" s="794"/>
      <c r="F6" s="794"/>
      <c r="G6" s="795"/>
    </row>
    <row r="7" spans="1:7" s="174" customFormat="1" x14ac:dyDescent="0.2">
      <c r="A7" s="177" t="s">
        <v>1</v>
      </c>
      <c r="B7" s="178" t="s">
        <v>579</v>
      </c>
      <c r="C7" s="776" t="s">
        <v>116</v>
      </c>
      <c r="D7" s="776"/>
      <c r="E7" s="776"/>
      <c r="F7" s="776"/>
      <c r="G7" s="777"/>
    </row>
    <row r="8" spans="1:7" s="174" customFormat="1" x14ac:dyDescent="0.2">
      <c r="A8" s="177" t="s">
        <v>10</v>
      </c>
      <c r="B8" s="179"/>
      <c r="C8" s="796" t="s">
        <v>982</v>
      </c>
      <c r="D8" s="796"/>
      <c r="E8" s="796"/>
      <c r="F8" s="796"/>
      <c r="G8" s="797"/>
    </row>
    <row r="9" spans="1:7" s="174" customFormat="1" x14ac:dyDescent="0.2">
      <c r="A9" s="177" t="s">
        <v>983</v>
      </c>
      <c r="B9" s="180"/>
      <c r="C9" s="796" t="s">
        <v>984</v>
      </c>
      <c r="D9" s="796"/>
      <c r="E9" s="796"/>
      <c r="F9" s="796"/>
      <c r="G9" s="797"/>
    </row>
    <row r="10" spans="1:7" s="174" customFormat="1" ht="15" thickBot="1" x14ac:dyDescent="0.25">
      <c r="A10" s="181" t="s">
        <v>985</v>
      </c>
      <c r="B10" s="182"/>
      <c r="C10" s="798" t="s">
        <v>986</v>
      </c>
      <c r="D10" s="798"/>
      <c r="E10" s="798"/>
      <c r="F10" s="798"/>
      <c r="G10" s="799"/>
    </row>
    <row r="11" spans="1:7" s="174" customFormat="1" ht="14.25" customHeight="1" thickBot="1" x14ac:dyDescent="0.25">
      <c r="A11" s="793" t="s">
        <v>921</v>
      </c>
      <c r="B11" s="793"/>
      <c r="C11" s="793"/>
      <c r="D11" s="793"/>
      <c r="E11" s="793"/>
      <c r="F11" s="793"/>
      <c r="G11" s="793"/>
    </row>
    <row r="12" spans="1:7" s="174" customFormat="1" ht="15.75" thickBot="1" x14ac:dyDescent="0.25">
      <c r="A12" s="747" t="s">
        <v>987</v>
      </c>
      <c r="B12" s="748"/>
      <c r="C12" s="748"/>
      <c r="D12" s="748"/>
      <c r="E12" s="748"/>
      <c r="F12" s="748"/>
      <c r="G12" s="749"/>
    </row>
    <row r="13" spans="1:7" s="174" customFormat="1" ht="15" x14ac:dyDescent="0.2">
      <c r="A13" s="183" t="s">
        <v>979</v>
      </c>
      <c r="B13" s="184" t="s">
        <v>980</v>
      </c>
      <c r="C13" s="782" t="s">
        <v>988</v>
      </c>
      <c r="D13" s="782"/>
      <c r="E13" s="782"/>
      <c r="F13" s="782"/>
      <c r="G13" s="783"/>
    </row>
    <row r="14" spans="1:7" s="174" customFormat="1" x14ac:dyDescent="0.2">
      <c r="A14" s="185" t="s">
        <v>989</v>
      </c>
      <c r="B14" s="116"/>
      <c r="C14" s="776" t="s">
        <v>182</v>
      </c>
      <c r="D14" s="776"/>
      <c r="E14" s="776"/>
      <c r="F14" s="776"/>
      <c r="G14" s="777"/>
    </row>
    <row r="15" spans="1:7" s="174" customFormat="1" x14ac:dyDescent="0.2">
      <c r="A15" s="185" t="s">
        <v>11</v>
      </c>
      <c r="B15" s="116"/>
      <c r="C15" s="776" t="s">
        <v>183</v>
      </c>
      <c r="D15" s="776"/>
      <c r="E15" s="776"/>
      <c r="F15" s="776"/>
      <c r="G15" s="777"/>
    </row>
    <row r="16" spans="1:7" s="174" customFormat="1" x14ac:dyDescent="0.2">
      <c r="A16" s="185" t="s">
        <v>12</v>
      </c>
      <c r="B16" s="116"/>
      <c r="C16" s="776" t="s">
        <v>184</v>
      </c>
      <c r="D16" s="776"/>
      <c r="E16" s="776"/>
      <c r="F16" s="776"/>
      <c r="G16" s="777"/>
    </row>
    <row r="17" spans="1:7" s="174" customFormat="1" ht="15" thickBot="1" x14ac:dyDescent="0.25">
      <c r="A17" s="187" t="s">
        <v>13</v>
      </c>
      <c r="B17" s="117"/>
      <c r="C17" s="778" t="s">
        <v>185</v>
      </c>
      <c r="D17" s="778"/>
      <c r="E17" s="778"/>
      <c r="F17" s="778"/>
      <c r="G17" s="779"/>
    </row>
    <row r="18" spans="1:7" s="174" customFormat="1" ht="14.25" customHeight="1" thickBot="1" x14ac:dyDescent="0.25">
      <c r="A18" s="793" t="s">
        <v>921</v>
      </c>
      <c r="B18" s="793"/>
      <c r="C18" s="793"/>
      <c r="D18" s="793"/>
      <c r="E18" s="793"/>
      <c r="F18" s="793"/>
      <c r="G18" s="793"/>
    </row>
    <row r="19" spans="1:7" s="174" customFormat="1" ht="15.75" thickBot="1" x14ac:dyDescent="0.25">
      <c r="A19" s="747" t="s">
        <v>990</v>
      </c>
      <c r="B19" s="748"/>
      <c r="C19" s="748"/>
      <c r="D19" s="748"/>
      <c r="E19" s="748"/>
      <c r="F19" s="748"/>
      <c r="G19" s="749"/>
    </row>
    <row r="20" spans="1:7" s="174" customFormat="1" ht="15" x14ac:dyDescent="0.2">
      <c r="A20" s="183" t="s">
        <v>979</v>
      </c>
      <c r="B20" s="184" t="s">
        <v>980</v>
      </c>
      <c r="C20" s="782" t="s">
        <v>993</v>
      </c>
      <c r="D20" s="782"/>
      <c r="E20" s="782"/>
      <c r="F20" s="782"/>
      <c r="G20" s="783"/>
    </row>
    <row r="21" spans="1:7" s="174" customFormat="1" x14ac:dyDescent="0.2">
      <c r="A21" s="205" t="s">
        <v>143</v>
      </c>
      <c r="B21" s="206" t="s">
        <v>991</v>
      </c>
      <c r="C21" s="784" t="s">
        <v>116</v>
      </c>
      <c r="D21" s="784"/>
      <c r="E21" s="784"/>
      <c r="F21" s="784"/>
      <c r="G21" s="785"/>
    </row>
    <row r="22" spans="1:7" s="174" customFormat="1" x14ac:dyDescent="0.2">
      <c r="A22" s="193" t="s">
        <v>177</v>
      </c>
      <c r="B22" s="191"/>
      <c r="C22" s="776" t="s">
        <v>186</v>
      </c>
      <c r="D22" s="776"/>
      <c r="E22" s="776"/>
      <c r="F22" s="776"/>
      <c r="G22" s="777"/>
    </row>
    <row r="23" spans="1:7" s="174" customFormat="1" x14ac:dyDescent="0.2">
      <c r="A23" s="193" t="s">
        <v>26</v>
      </c>
      <c r="B23" s="191"/>
      <c r="C23" s="776" t="s">
        <v>187</v>
      </c>
      <c r="D23" s="776"/>
      <c r="E23" s="776"/>
      <c r="F23" s="776"/>
      <c r="G23" s="777"/>
    </row>
    <row r="24" spans="1:7" s="174" customFormat="1" x14ac:dyDescent="0.2">
      <c r="A24" s="193" t="s">
        <v>28</v>
      </c>
      <c r="B24" s="191"/>
      <c r="C24" s="776" t="s">
        <v>188</v>
      </c>
      <c r="D24" s="776"/>
      <c r="E24" s="776"/>
      <c r="F24" s="776"/>
      <c r="G24" s="777"/>
    </row>
    <row r="25" spans="1:7" s="174" customFormat="1" ht="15" thickBot="1" x14ac:dyDescent="0.25">
      <c r="A25" s="194" t="s">
        <v>29</v>
      </c>
      <c r="B25" s="192">
        <v>0.2</v>
      </c>
      <c r="C25" s="778" t="s">
        <v>189</v>
      </c>
      <c r="D25" s="778"/>
      <c r="E25" s="778"/>
      <c r="F25" s="778"/>
      <c r="G25" s="779"/>
    </row>
    <row r="26" spans="1:7" s="174" customFormat="1" ht="14.25" customHeight="1" thickBot="1" x14ac:dyDescent="0.25">
      <c r="A26" s="793" t="s">
        <v>921</v>
      </c>
      <c r="B26" s="793"/>
      <c r="C26" s="793"/>
      <c r="D26" s="793"/>
      <c r="E26" s="793"/>
      <c r="F26" s="793"/>
      <c r="G26" s="793"/>
    </row>
    <row r="27" spans="1:7" s="174" customFormat="1" ht="15.75" thickBot="1" x14ac:dyDescent="0.25">
      <c r="A27" s="747" t="s">
        <v>992</v>
      </c>
      <c r="B27" s="748"/>
      <c r="C27" s="748"/>
      <c r="D27" s="748"/>
      <c r="E27" s="748"/>
      <c r="F27" s="748"/>
      <c r="G27" s="749"/>
    </row>
    <row r="28" spans="1:7" ht="30" x14ac:dyDescent="0.2">
      <c r="A28" s="201" t="s">
        <v>15</v>
      </c>
      <c r="B28" s="202" t="s">
        <v>528</v>
      </c>
      <c r="C28" s="203" t="s">
        <v>24</v>
      </c>
      <c r="D28" s="203" t="s">
        <v>16</v>
      </c>
      <c r="E28" s="203" t="s">
        <v>17</v>
      </c>
      <c r="F28" s="203" t="s">
        <v>196</v>
      </c>
      <c r="G28" s="204" t="s">
        <v>197</v>
      </c>
    </row>
    <row r="29" spans="1:7" x14ac:dyDescent="0.2">
      <c r="A29" s="193" t="s">
        <v>126</v>
      </c>
      <c r="B29" s="191"/>
      <c r="C29" s="195" t="s">
        <v>25</v>
      </c>
      <c r="D29" s="196">
        <f>B29*$B$22/454</f>
        <v>0</v>
      </c>
      <c r="E29" s="196">
        <f t="shared" ref="E29:E36" si="0">D29*$B$24/2000</f>
        <v>0</v>
      </c>
      <c r="F29" s="195">
        <v>1.52</v>
      </c>
      <c r="G29" s="189" t="s">
        <v>164</v>
      </c>
    </row>
    <row r="30" spans="1:7" x14ac:dyDescent="0.2">
      <c r="A30" s="193" t="s">
        <v>18</v>
      </c>
      <c r="B30" s="197">
        <v>0.5</v>
      </c>
      <c r="C30" s="195" t="s">
        <v>25</v>
      </c>
      <c r="D30" s="196">
        <f>B30*$B$22/454</f>
        <v>0</v>
      </c>
      <c r="E30" s="196">
        <f t="shared" si="0"/>
        <v>0</v>
      </c>
      <c r="F30" s="195">
        <v>3.04</v>
      </c>
      <c r="G30" s="189" t="s">
        <v>164</v>
      </c>
    </row>
    <row r="31" spans="1:7" x14ac:dyDescent="0.2">
      <c r="A31" s="193" t="s">
        <v>19</v>
      </c>
      <c r="B31" s="197">
        <v>9.9871000000000005E-3</v>
      </c>
      <c r="C31" s="195" t="s">
        <v>27</v>
      </c>
      <c r="D31" s="196">
        <f>B31*$B$23</f>
        <v>0</v>
      </c>
      <c r="E31" s="196">
        <f t="shared" si="0"/>
        <v>0</v>
      </c>
      <c r="F31" s="195" t="s">
        <v>116</v>
      </c>
      <c r="G31" s="189" t="s">
        <v>32</v>
      </c>
    </row>
    <row r="32" spans="1:7" x14ac:dyDescent="0.2">
      <c r="A32" s="193" t="s">
        <v>21</v>
      </c>
      <c r="B32" s="197">
        <v>9.9871000000000005E-3</v>
      </c>
      <c r="C32" s="195" t="s">
        <v>27</v>
      </c>
      <c r="D32" s="196">
        <f>B32*$B$23</f>
        <v>0</v>
      </c>
      <c r="E32" s="196">
        <f t="shared" si="0"/>
        <v>0</v>
      </c>
      <c r="F32" s="195">
        <v>0.24</v>
      </c>
      <c r="G32" s="189" t="s">
        <v>32</v>
      </c>
    </row>
    <row r="33" spans="1:7" x14ac:dyDescent="0.2">
      <c r="A33" s="193" t="s">
        <v>22</v>
      </c>
      <c r="B33" s="197">
        <v>9.9871000000000005E-3</v>
      </c>
      <c r="C33" s="195" t="s">
        <v>27</v>
      </c>
      <c r="D33" s="196">
        <f>B33*$B$23</f>
        <v>0</v>
      </c>
      <c r="E33" s="196">
        <f t="shared" si="0"/>
        <v>0</v>
      </c>
      <c r="F33" s="195">
        <v>0.24</v>
      </c>
      <c r="G33" s="189" t="s">
        <v>32</v>
      </c>
    </row>
    <row r="34" spans="1:7" x14ac:dyDescent="0.2">
      <c r="A34" s="193" t="s">
        <v>20</v>
      </c>
      <c r="B34" s="197">
        <v>0.03</v>
      </c>
      <c r="C34" s="195" t="s">
        <v>25</v>
      </c>
      <c r="D34" s="196">
        <f>B34*$B$22/454</f>
        <v>0</v>
      </c>
      <c r="E34" s="196">
        <f t="shared" si="0"/>
        <v>0</v>
      </c>
      <c r="F34" s="195" t="s">
        <v>116</v>
      </c>
      <c r="G34" s="189" t="s">
        <v>164</v>
      </c>
    </row>
    <row r="35" spans="1:7" x14ac:dyDescent="0.2">
      <c r="A35" s="193" t="s">
        <v>23</v>
      </c>
      <c r="B35" s="197">
        <v>5.8799999999999998E-4</v>
      </c>
      <c r="C35" s="195" t="s">
        <v>27</v>
      </c>
      <c r="D35" s="196">
        <f>B35*$B$23</f>
        <v>0</v>
      </c>
      <c r="E35" s="196">
        <f t="shared" si="0"/>
        <v>0</v>
      </c>
      <c r="F35" s="195">
        <v>0.01</v>
      </c>
      <c r="G35" s="189" t="s">
        <v>32</v>
      </c>
    </row>
    <row r="36" spans="1:7" ht="15" thickBot="1" x14ac:dyDescent="0.25">
      <c r="A36" s="194" t="s">
        <v>33</v>
      </c>
      <c r="B36" s="198">
        <v>3.1E-2</v>
      </c>
      <c r="C36" s="199" t="s">
        <v>25</v>
      </c>
      <c r="D36" s="200">
        <f>B36*$B$22/454</f>
        <v>0</v>
      </c>
      <c r="E36" s="200">
        <f t="shared" si="0"/>
        <v>0</v>
      </c>
      <c r="F36" s="199" t="s">
        <v>116</v>
      </c>
      <c r="G36" s="190" t="s">
        <v>154</v>
      </c>
    </row>
    <row r="37" spans="1:7" ht="15.75" thickBot="1" x14ac:dyDescent="0.25">
      <c r="A37" s="780" t="s">
        <v>619</v>
      </c>
      <c r="B37" s="780"/>
      <c r="C37" s="780"/>
      <c r="D37" s="780"/>
      <c r="E37" s="780"/>
      <c r="F37" s="780"/>
      <c r="G37" s="781"/>
    </row>
    <row r="38" spans="1:7" x14ac:dyDescent="0.2">
      <c r="A38" s="789" t="s">
        <v>768</v>
      </c>
      <c r="B38" s="789"/>
      <c r="C38" s="789"/>
      <c r="D38" s="789"/>
      <c r="E38" s="789"/>
      <c r="F38" s="789"/>
      <c r="G38" s="789"/>
    </row>
  </sheetData>
  <sheetProtection algorithmName="SHA-512" hashValue="ndXKmIA5PhcuvIcNIsWOryn1i2Uc5TQnmw2IPzjVaPjJCQighpEUMekumvpQagogtQN12JBgMF/TNG4wdM4j7A==" saltValue="S0A0DOvp02M+qxvCIZ1l1A==" spinCount="100000" sheet="1" objects="1" scenarios="1"/>
  <mergeCells count="29">
    <mergeCell ref="A12:G12"/>
    <mergeCell ref="A1:G1"/>
    <mergeCell ref="A2:G2"/>
    <mergeCell ref="A3:G3"/>
    <mergeCell ref="A4:G4"/>
    <mergeCell ref="A5:G5"/>
    <mergeCell ref="C6:G6"/>
    <mergeCell ref="C7:G7"/>
    <mergeCell ref="C8:G8"/>
    <mergeCell ref="C9:G9"/>
    <mergeCell ref="C10:G10"/>
    <mergeCell ref="A11:G11"/>
    <mergeCell ref="C24:G24"/>
    <mergeCell ref="C13:G13"/>
    <mergeCell ref="C14:G14"/>
    <mergeCell ref="C15:G15"/>
    <mergeCell ref="C16:G16"/>
    <mergeCell ref="C17:G17"/>
    <mergeCell ref="A18:G18"/>
    <mergeCell ref="A19:G19"/>
    <mergeCell ref="C20:G20"/>
    <mergeCell ref="C21:G21"/>
    <mergeCell ref="C22:G22"/>
    <mergeCell ref="C23:G23"/>
    <mergeCell ref="C25:G25"/>
    <mergeCell ref="A26:G26"/>
    <mergeCell ref="A27:G27"/>
    <mergeCell ref="A37:G37"/>
    <mergeCell ref="A38:G38"/>
  </mergeCells>
  <conditionalFormatting sqref="D29:D36">
    <cfRule type="expression" dxfId="62" priority="5">
      <formula>D29&gt;F29</formula>
    </cfRule>
  </conditionalFormatting>
  <dataValidations count="19">
    <dataValidation allowBlank="1" showInputMessage="1" showErrorMessage="1" prompt="Diameter (ft) Yellow Cell" sqref="A15" xr:uid="{68211BED-0389-4F96-AA11-617654BCF36D}"/>
    <dataValidation type="decimal" allowBlank="1" showErrorMessage="1" errorTitle="North (Meters)" error="Enter a value between 2854000 and 4059000 meters." prompt="North (Meters) Yellow Cell" sqref="B10" xr:uid="{791B1F36-7A50-4121-B8C3-2CAF4FC4C788}">
      <formula1>2854000</formula1>
      <formula2>4059000</formula2>
    </dataValidation>
    <dataValidation type="decimal" allowBlank="1" showErrorMessage="1" errorTitle="East (Meters)" error="Enter a value between 205000 and 795000 meters." prompt="East (Meters) Yellow Cell" sqref="B9" xr:uid="{216531A6-4521-4ED5-9A5C-84419E55ACDD}">
      <formula1>205000</formula1>
      <formula2>795000</formula2>
    </dataValidation>
    <dataValidation allowBlank="1" showErrorMessage="1" prompt="The CH2O lb/hr maximum is not applicable." sqref="D36" xr:uid="{76CF2E1D-77EC-4061-B633-7DC8783310FF}"/>
    <dataValidation allowBlank="1" showErrorMessage="1" prompt="The VOC lb/hr maximum is not applicable." sqref="D34" xr:uid="{9BF1354D-CB48-4536-895B-931620B86909}"/>
    <dataValidation allowBlank="1" showErrorMessage="1" sqref="D29:D31" xr:uid="{77CD3FDA-EE34-451B-B562-5BD69DAA2BE2}"/>
    <dataValidation allowBlank="1" showErrorMessage="1" prompt="The SO2 lb/hr MAX is 0.01." sqref="D35" xr:uid="{478919D6-CE17-4CB3-BFF4-CEBF4FE18515}"/>
    <dataValidation allowBlank="1" showErrorMessage="1" prompt="The PM2.5 lb/hr MAX is 0.24." sqref="D33" xr:uid="{99464F6E-5BE2-424E-8C5C-F7FEC26502D3}"/>
    <dataValidation allowBlank="1" showErrorMessage="1" prompt="The PM10 lb/hr MAX is 0.24." sqref="D32" xr:uid="{7C8618C0-E4EC-46B3-8350-3009829131D3}"/>
    <dataValidation type="decimal" operator="lessThanOrEqual" allowBlank="1" showInputMessage="1" showErrorMessage="1" errorTitle="CO" error="Please enter a value equal or less than 3.04." sqref="E30" xr:uid="{97257028-392D-4B71-BD83-A52A4F87AE9D}">
      <formula1>3.04</formula1>
    </dataValidation>
    <dataValidation type="list" allowBlank="1" showErrorMessage="1" errorTitle="Zone" error="Values allowed are: 13, 14, 15." prompt="Zone Yellow Cell" sqref="B8" xr:uid="{8E038E45-6468-46F3-B88E-11E2BE7E13A4}">
      <formula1>Zones</formula1>
    </dataValidation>
    <dataValidation type="decimal" operator="greaterThanOrEqual" allowBlank="1" showInputMessage="1" showErrorMessage="1" sqref="B14" xr:uid="{99BF62BE-0E74-4875-AE0A-39228ED5CE71}">
      <formula1>30</formula1>
    </dataValidation>
    <dataValidation type="decimal" operator="greaterThanOrEqual" allowBlank="1" showInputMessage="1" showErrorMessage="1" sqref="B15" xr:uid="{BDF22DE5-FD3F-4F44-B5CC-C5DF478E4DD3}">
      <formula1>1</formula1>
    </dataValidation>
    <dataValidation type="decimal" operator="greaterThanOrEqual" allowBlank="1" showInputMessage="1" showErrorMessage="1" sqref="B16" xr:uid="{254AE0F6-BD9C-489D-81FA-B80A0119DE77}">
      <formula1>992</formula1>
    </dataValidation>
    <dataValidation type="decimal" operator="greaterThanOrEqual" allowBlank="1" showInputMessage="1" showErrorMessage="1" sqref="B17" xr:uid="{CB9F3E57-3EA4-4F00-BD00-AFEE5B58A381}">
      <formula1>107</formula1>
    </dataValidation>
    <dataValidation type="decimal" operator="lessThanOrEqual" allowBlank="1" showInputMessage="1" showErrorMessage="1" sqref="B24" xr:uid="{576B84FA-5A18-4BE3-ADC5-3E7012F391F0}">
      <formula1>8760</formula1>
    </dataValidation>
    <dataValidation type="decimal" operator="lessThanOrEqual" allowBlank="1" showInputMessage="1" showErrorMessage="1" sqref="B23" xr:uid="{0792BFF4-97C9-4500-8367-A957EE3BC9A6}">
      <formula1>10.08</formula1>
    </dataValidation>
    <dataValidation type="decimal" operator="lessThanOrEqual" allowBlank="1" showInputMessage="1" showErrorMessage="1" sqref="B22" xr:uid="{D95B1243-4642-4449-92A3-D546FC1F5439}">
      <formula1>1380</formula1>
    </dataValidation>
    <dataValidation type="decimal" operator="lessThanOrEqual" allowBlank="1" showInputMessage="1" showErrorMessage="1" sqref="B29" xr:uid="{5C0CECCB-6FAF-4042-B3F7-FE12DA9DF8D3}">
      <formula1>0.7</formula1>
    </dataValidation>
  </dataValidations>
  <pageMargins left="0.25" right="0.25" top="0.25" bottom="0.25" header="0.3" footer="0.3"/>
  <pageSetup scale="65" orientation="portrait" r:id="rId1"/>
  <headerFooter>
    <oddHeader>&amp;CCompressor Station RAP Application</oddHeader>
    <oddFooter>&amp;LVersion 2.0&amp;CSheet: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1" id="{FA084AC6-925C-407A-B381-272E36785609}">
            <xm:f>AND('PI-1-Compressor'!$F$85&lt;&gt;"",'PI-1-Compressor'!$F$85&lt;&gt;5,'PI-1-Compressor'!$F$85&lt;&gt;6)</xm:f>
            <x14:dxf>
              <numFmt numFmtId="177" formatCode=";;;"/>
              <fill>
                <patternFill>
                  <bgColor theme="0" tint="-0.499984740745262"/>
                </patternFill>
              </fill>
            </x14:dxf>
          </x14:cfRule>
          <xm:sqref>A1:G38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rgb="FFFFFFCC"/>
    <pageSetUpPr fitToPage="1"/>
  </sheetPr>
  <dimension ref="A1:G38"/>
  <sheetViews>
    <sheetView showGridLines="0" zoomScaleNormal="100" workbookViewId="0">
      <selection sqref="A1:G1"/>
    </sheetView>
  </sheetViews>
  <sheetFormatPr defaultColWidth="0" defaultRowHeight="14.25" zeroHeight="1" x14ac:dyDescent="0.2"/>
  <cols>
    <col min="1" max="1" width="43.75" style="4" customWidth="1"/>
    <col min="2" max="2" width="24.625" style="4" customWidth="1"/>
    <col min="3" max="3" width="22.25" style="4" customWidth="1"/>
    <col min="4" max="4" width="6.375" style="4" customWidth="1"/>
    <col min="5" max="5" width="6.25" style="4" customWidth="1"/>
    <col min="6" max="6" width="10.25" style="4" customWidth="1"/>
    <col min="7" max="7" width="30.625" style="4" customWidth="1"/>
    <col min="8" max="16384" width="33.375" style="4" hidden="1"/>
  </cols>
  <sheetData>
    <row r="1" spans="1:7" ht="6.75" customHeight="1" thickBot="1" x14ac:dyDescent="0.2">
      <c r="A1" s="707" t="s">
        <v>631</v>
      </c>
      <c r="B1" s="707"/>
      <c r="C1" s="707"/>
      <c r="D1" s="707"/>
      <c r="E1" s="707"/>
      <c r="F1" s="707"/>
      <c r="G1" s="707"/>
    </row>
    <row r="2" spans="1:7" ht="18.75" thickBot="1" x14ac:dyDescent="0.25">
      <c r="A2" s="790" t="s">
        <v>624</v>
      </c>
      <c r="B2" s="791"/>
      <c r="C2" s="791"/>
      <c r="D2" s="791"/>
      <c r="E2" s="791"/>
      <c r="F2" s="791"/>
      <c r="G2" s="792"/>
    </row>
    <row r="3" spans="1:7" ht="63.75" customHeight="1" thickBot="1" x14ac:dyDescent="0.25">
      <c r="A3" s="786" t="s">
        <v>994</v>
      </c>
      <c r="B3" s="787"/>
      <c r="C3" s="787"/>
      <c r="D3" s="787"/>
      <c r="E3" s="787"/>
      <c r="F3" s="787"/>
      <c r="G3" s="788"/>
    </row>
    <row r="4" spans="1:7" s="174" customFormat="1" ht="14.25" customHeight="1" thickBot="1" x14ac:dyDescent="0.25">
      <c r="A4" s="789" t="s">
        <v>921</v>
      </c>
      <c r="B4" s="789"/>
      <c r="C4" s="789"/>
      <c r="D4" s="789"/>
      <c r="E4" s="789"/>
      <c r="F4" s="789"/>
      <c r="G4" s="789"/>
    </row>
    <row r="5" spans="1:7" s="174" customFormat="1" ht="15.75" thickBot="1" x14ac:dyDescent="0.25">
      <c r="A5" s="747" t="s">
        <v>978</v>
      </c>
      <c r="B5" s="748"/>
      <c r="C5" s="748"/>
      <c r="D5" s="748"/>
      <c r="E5" s="748"/>
      <c r="F5" s="748"/>
      <c r="G5" s="749"/>
    </row>
    <row r="6" spans="1:7" s="174" customFormat="1" ht="15" x14ac:dyDescent="0.2">
      <c r="A6" s="175" t="s">
        <v>979</v>
      </c>
      <c r="B6" s="176" t="s">
        <v>980</v>
      </c>
      <c r="C6" s="794" t="s">
        <v>981</v>
      </c>
      <c r="D6" s="794"/>
      <c r="E6" s="794"/>
      <c r="F6" s="794"/>
      <c r="G6" s="795"/>
    </row>
    <row r="7" spans="1:7" s="174" customFormat="1" x14ac:dyDescent="0.2">
      <c r="A7" s="177" t="s">
        <v>1</v>
      </c>
      <c r="B7" s="178" t="s">
        <v>571</v>
      </c>
      <c r="C7" s="776" t="s">
        <v>116</v>
      </c>
      <c r="D7" s="776"/>
      <c r="E7" s="776"/>
      <c r="F7" s="776"/>
      <c r="G7" s="777"/>
    </row>
    <row r="8" spans="1:7" s="174" customFormat="1" x14ac:dyDescent="0.2">
      <c r="A8" s="177" t="s">
        <v>10</v>
      </c>
      <c r="B8" s="179"/>
      <c r="C8" s="796" t="s">
        <v>982</v>
      </c>
      <c r="D8" s="796"/>
      <c r="E8" s="796"/>
      <c r="F8" s="796"/>
      <c r="G8" s="797"/>
    </row>
    <row r="9" spans="1:7" s="174" customFormat="1" x14ac:dyDescent="0.2">
      <c r="A9" s="177" t="s">
        <v>983</v>
      </c>
      <c r="B9" s="180"/>
      <c r="C9" s="796" t="s">
        <v>984</v>
      </c>
      <c r="D9" s="796"/>
      <c r="E9" s="796"/>
      <c r="F9" s="796"/>
      <c r="G9" s="797"/>
    </row>
    <row r="10" spans="1:7" s="174" customFormat="1" ht="15" thickBot="1" x14ac:dyDescent="0.25">
      <c r="A10" s="181" t="s">
        <v>985</v>
      </c>
      <c r="B10" s="182"/>
      <c r="C10" s="798" t="s">
        <v>986</v>
      </c>
      <c r="D10" s="798"/>
      <c r="E10" s="798"/>
      <c r="F10" s="798"/>
      <c r="G10" s="799"/>
    </row>
    <row r="11" spans="1:7" s="174" customFormat="1" ht="14.25" customHeight="1" thickBot="1" x14ac:dyDescent="0.25">
      <c r="A11" s="793" t="s">
        <v>921</v>
      </c>
      <c r="B11" s="793"/>
      <c r="C11" s="793"/>
      <c r="D11" s="793"/>
      <c r="E11" s="793"/>
      <c r="F11" s="793"/>
      <c r="G11" s="793"/>
    </row>
    <row r="12" spans="1:7" s="174" customFormat="1" ht="15.75" thickBot="1" x14ac:dyDescent="0.25">
      <c r="A12" s="747" t="s">
        <v>987</v>
      </c>
      <c r="B12" s="748"/>
      <c r="C12" s="748"/>
      <c r="D12" s="748"/>
      <c r="E12" s="748"/>
      <c r="F12" s="748"/>
      <c r="G12" s="749"/>
    </row>
    <row r="13" spans="1:7" s="174" customFormat="1" ht="15" x14ac:dyDescent="0.2">
      <c r="A13" s="183" t="s">
        <v>979</v>
      </c>
      <c r="B13" s="184" t="s">
        <v>980</v>
      </c>
      <c r="C13" s="782" t="s">
        <v>988</v>
      </c>
      <c r="D13" s="782"/>
      <c r="E13" s="782"/>
      <c r="F13" s="782"/>
      <c r="G13" s="783"/>
    </row>
    <row r="14" spans="1:7" s="174" customFormat="1" x14ac:dyDescent="0.2">
      <c r="A14" s="185" t="s">
        <v>989</v>
      </c>
      <c r="B14" s="116"/>
      <c r="C14" s="776" t="s">
        <v>182</v>
      </c>
      <c r="D14" s="776"/>
      <c r="E14" s="776"/>
      <c r="F14" s="776"/>
      <c r="G14" s="777"/>
    </row>
    <row r="15" spans="1:7" s="174" customFormat="1" x14ac:dyDescent="0.2">
      <c r="A15" s="185" t="s">
        <v>11</v>
      </c>
      <c r="B15" s="116"/>
      <c r="C15" s="776" t="s">
        <v>183</v>
      </c>
      <c r="D15" s="776"/>
      <c r="E15" s="776"/>
      <c r="F15" s="776"/>
      <c r="G15" s="777"/>
    </row>
    <row r="16" spans="1:7" s="174" customFormat="1" x14ac:dyDescent="0.2">
      <c r="A16" s="185" t="s">
        <v>12</v>
      </c>
      <c r="B16" s="116"/>
      <c r="C16" s="776" t="s">
        <v>184</v>
      </c>
      <c r="D16" s="776"/>
      <c r="E16" s="776"/>
      <c r="F16" s="776"/>
      <c r="G16" s="777"/>
    </row>
    <row r="17" spans="1:7" s="174" customFormat="1" ht="15" thickBot="1" x14ac:dyDescent="0.25">
      <c r="A17" s="187" t="s">
        <v>13</v>
      </c>
      <c r="B17" s="117"/>
      <c r="C17" s="778" t="s">
        <v>185</v>
      </c>
      <c r="D17" s="778"/>
      <c r="E17" s="778"/>
      <c r="F17" s="778"/>
      <c r="G17" s="779"/>
    </row>
    <row r="18" spans="1:7" s="174" customFormat="1" ht="14.25" customHeight="1" thickBot="1" x14ac:dyDescent="0.25">
      <c r="A18" s="793" t="s">
        <v>921</v>
      </c>
      <c r="B18" s="793"/>
      <c r="C18" s="793"/>
      <c r="D18" s="793"/>
      <c r="E18" s="793"/>
      <c r="F18" s="793"/>
      <c r="G18" s="793"/>
    </row>
    <row r="19" spans="1:7" s="174" customFormat="1" ht="15.75" thickBot="1" x14ac:dyDescent="0.25">
      <c r="A19" s="747" t="s">
        <v>990</v>
      </c>
      <c r="B19" s="748"/>
      <c r="C19" s="748"/>
      <c r="D19" s="748"/>
      <c r="E19" s="748"/>
      <c r="F19" s="748"/>
      <c r="G19" s="749"/>
    </row>
    <row r="20" spans="1:7" s="174" customFormat="1" ht="15" x14ac:dyDescent="0.2">
      <c r="A20" s="183" t="s">
        <v>979</v>
      </c>
      <c r="B20" s="184" t="s">
        <v>980</v>
      </c>
      <c r="C20" s="782" t="s">
        <v>993</v>
      </c>
      <c r="D20" s="782"/>
      <c r="E20" s="782"/>
      <c r="F20" s="782"/>
      <c r="G20" s="783"/>
    </row>
    <row r="21" spans="1:7" s="174" customFormat="1" x14ac:dyDescent="0.2">
      <c r="A21" s="205" t="s">
        <v>143</v>
      </c>
      <c r="B21" s="206" t="s">
        <v>991</v>
      </c>
      <c r="C21" s="784" t="s">
        <v>116</v>
      </c>
      <c r="D21" s="784"/>
      <c r="E21" s="784"/>
      <c r="F21" s="784"/>
      <c r="G21" s="785"/>
    </row>
    <row r="22" spans="1:7" s="174" customFormat="1" x14ac:dyDescent="0.2">
      <c r="A22" s="193" t="s">
        <v>177</v>
      </c>
      <c r="B22" s="191"/>
      <c r="C22" s="776" t="s">
        <v>186</v>
      </c>
      <c r="D22" s="776"/>
      <c r="E22" s="776"/>
      <c r="F22" s="776"/>
      <c r="G22" s="777"/>
    </row>
    <row r="23" spans="1:7" s="174" customFormat="1" x14ac:dyDescent="0.2">
      <c r="A23" s="193" t="s">
        <v>26</v>
      </c>
      <c r="B23" s="191"/>
      <c r="C23" s="776" t="s">
        <v>187</v>
      </c>
      <c r="D23" s="776"/>
      <c r="E23" s="776"/>
      <c r="F23" s="776"/>
      <c r="G23" s="777"/>
    </row>
    <row r="24" spans="1:7" s="174" customFormat="1" x14ac:dyDescent="0.2">
      <c r="A24" s="193" t="s">
        <v>28</v>
      </c>
      <c r="B24" s="191"/>
      <c r="C24" s="776" t="s">
        <v>188</v>
      </c>
      <c r="D24" s="776"/>
      <c r="E24" s="776"/>
      <c r="F24" s="776"/>
      <c r="G24" s="777"/>
    </row>
    <row r="25" spans="1:7" s="174" customFormat="1" ht="15" thickBot="1" x14ac:dyDescent="0.25">
      <c r="A25" s="194" t="s">
        <v>29</v>
      </c>
      <c r="B25" s="192">
        <v>0.2</v>
      </c>
      <c r="C25" s="778" t="s">
        <v>189</v>
      </c>
      <c r="D25" s="778"/>
      <c r="E25" s="778"/>
      <c r="F25" s="778"/>
      <c r="G25" s="779"/>
    </row>
    <row r="26" spans="1:7" s="174" customFormat="1" ht="14.25" customHeight="1" thickBot="1" x14ac:dyDescent="0.25">
      <c r="A26" s="793" t="s">
        <v>921</v>
      </c>
      <c r="B26" s="793"/>
      <c r="C26" s="793"/>
      <c r="D26" s="793"/>
      <c r="E26" s="793"/>
      <c r="F26" s="793"/>
      <c r="G26" s="793"/>
    </row>
    <row r="27" spans="1:7" s="174" customFormat="1" ht="15.75" thickBot="1" x14ac:dyDescent="0.25">
      <c r="A27" s="747" t="s">
        <v>992</v>
      </c>
      <c r="B27" s="748"/>
      <c r="C27" s="748"/>
      <c r="D27" s="748"/>
      <c r="E27" s="748"/>
      <c r="F27" s="748"/>
      <c r="G27" s="749"/>
    </row>
    <row r="28" spans="1:7" ht="30" x14ac:dyDescent="0.2">
      <c r="A28" s="201" t="s">
        <v>15</v>
      </c>
      <c r="B28" s="202" t="s">
        <v>528</v>
      </c>
      <c r="C28" s="203" t="s">
        <v>24</v>
      </c>
      <c r="D28" s="203" t="s">
        <v>16</v>
      </c>
      <c r="E28" s="203" t="s">
        <v>17</v>
      </c>
      <c r="F28" s="203" t="s">
        <v>196</v>
      </c>
      <c r="G28" s="204" t="s">
        <v>197</v>
      </c>
    </row>
    <row r="29" spans="1:7" x14ac:dyDescent="0.2">
      <c r="A29" s="193" t="s">
        <v>126</v>
      </c>
      <c r="B29" s="191"/>
      <c r="C29" s="195" t="s">
        <v>25</v>
      </c>
      <c r="D29" s="196">
        <f>B29*$B$22/454</f>
        <v>0</v>
      </c>
      <c r="E29" s="196">
        <f t="shared" ref="E29:E36" si="0">D29*$B$24/2000</f>
        <v>0</v>
      </c>
      <c r="F29" s="195">
        <v>1.52</v>
      </c>
      <c r="G29" s="189" t="s">
        <v>164</v>
      </c>
    </row>
    <row r="30" spans="1:7" x14ac:dyDescent="0.2">
      <c r="A30" s="193" t="s">
        <v>18</v>
      </c>
      <c r="B30" s="197">
        <v>0.5</v>
      </c>
      <c r="C30" s="195" t="s">
        <v>25</v>
      </c>
      <c r="D30" s="196">
        <f>B30*$B$22/454</f>
        <v>0</v>
      </c>
      <c r="E30" s="196">
        <f t="shared" si="0"/>
        <v>0</v>
      </c>
      <c r="F30" s="195">
        <v>3.04</v>
      </c>
      <c r="G30" s="189" t="s">
        <v>164</v>
      </c>
    </row>
    <row r="31" spans="1:7" x14ac:dyDescent="0.2">
      <c r="A31" s="193" t="s">
        <v>19</v>
      </c>
      <c r="B31" s="197">
        <v>9.9871000000000005E-3</v>
      </c>
      <c r="C31" s="195" t="s">
        <v>27</v>
      </c>
      <c r="D31" s="196">
        <f>B31*$B$23</f>
        <v>0</v>
      </c>
      <c r="E31" s="196">
        <f t="shared" si="0"/>
        <v>0</v>
      </c>
      <c r="F31" s="195" t="s">
        <v>116</v>
      </c>
      <c r="G31" s="189" t="s">
        <v>32</v>
      </c>
    </row>
    <row r="32" spans="1:7" x14ac:dyDescent="0.2">
      <c r="A32" s="193" t="s">
        <v>21</v>
      </c>
      <c r="B32" s="197">
        <v>9.9871000000000005E-3</v>
      </c>
      <c r="C32" s="195" t="s">
        <v>27</v>
      </c>
      <c r="D32" s="196">
        <f>B32*$B$23</f>
        <v>0</v>
      </c>
      <c r="E32" s="196">
        <f t="shared" si="0"/>
        <v>0</v>
      </c>
      <c r="F32" s="195">
        <v>0.24</v>
      </c>
      <c r="G32" s="189" t="s">
        <v>32</v>
      </c>
    </row>
    <row r="33" spans="1:7" x14ac:dyDescent="0.2">
      <c r="A33" s="193" t="s">
        <v>22</v>
      </c>
      <c r="B33" s="197">
        <v>9.9871000000000005E-3</v>
      </c>
      <c r="C33" s="195" t="s">
        <v>27</v>
      </c>
      <c r="D33" s="196">
        <f>B33*$B$23</f>
        <v>0</v>
      </c>
      <c r="E33" s="196">
        <f t="shared" si="0"/>
        <v>0</v>
      </c>
      <c r="F33" s="195">
        <v>0.24</v>
      </c>
      <c r="G33" s="189" t="s">
        <v>32</v>
      </c>
    </row>
    <row r="34" spans="1:7" x14ac:dyDescent="0.2">
      <c r="A34" s="193" t="s">
        <v>20</v>
      </c>
      <c r="B34" s="197">
        <v>0.03</v>
      </c>
      <c r="C34" s="195" t="s">
        <v>25</v>
      </c>
      <c r="D34" s="196">
        <f>B34*$B$22/454</f>
        <v>0</v>
      </c>
      <c r="E34" s="196">
        <f t="shared" si="0"/>
        <v>0</v>
      </c>
      <c r="F34" s="195" t="s">
        <v>116</v>
      </c>
      <c r="G34" s="189" t="s">
        <v>164</v>
      </c>
    </row>
    <row r="35" spans="1:7" x14ac:dyDescent="0.2">
      <c r="A35" s="193" t="s">
        <v>23</v>
      </c>
      <c r="B35" s="197">
        <v>5.8799999999999998E-4</v>
      </c>
      <c r="C35" s="195" t="s">
        <v>27</v>
      </c>
      <c r="D35" s="196">
        <f>B35*$B$23</f>
        <v>0</v>
      </c>
      <c r="E35" s="196">
        <f t="shared" si="0"/>
        <v>0</v>
      </c>
      <c r="F35" s="195">
        <v>0.01</v>
      </c>
      <c r="G35" s="189" t="s">
        <v>32</v>
      </c>
    </row>
    <row r="36" spans="1:7" ht="15" thickBot="1" x14ac:dyDescent="0.25">
      <c r="A36" s="194" t="s">
        <v>33</v>
      </c>
      <c r="B36" s="198">
        <v>3.1E-2</v>
      </c>
      <c r="C36" s="199" t="s">
        <v>25</v>
      </c>
      <c r="D36" s="200">
        <f>B36*$B$22/454</f>
        <v>0</v>
      </c>
      <c r="E36" s="200">
        <f t="shared" si="0"/>
        <v>0</v>
      </c>
      <c r="F36" s="199" t="s">
        <v>116</v>
      </c>
      <c r="G36" s="190" t="s">
        <v>154</v>
      </c>
    </row>
    <row r="37" spans="1:7" ht="15.75" thickBot="1" x14ac:dyDescent="0.25">
      <c r="A37" s="780" t="s">
        <v>619</v>
      </c>
      <c r="B37" s="780"/>
      <c r="C37" s="780"/>
      <c r="D37" s="780"/>
      <c r="E37" s="780"/>
      <c r="F37" s="780"/>
      <c r="G37" s="781"/>
    </row>
    <row r="38" spans="1:7" x14ac:dyDescent="0.2">
      <c r="A38" s="789" t="s">
        <v>768</v>
      </c>
      <c r="B38" s="789"/>
      <c r="C38" s="789"/>
      <c r="D38" s="789"/>
      <c r="E38" s="789"/>
      <c r="F38" s="789"/>
      <c r="G38" s="789"/>
    </row>
  </sheetData>
  <sheetProtection algorithmName="SHA-512" hashValue="qU6jXrnS344BULYG5+y+r47iTKOD65hUDx2TAlf0VEMsc3wFIe2DotTG2uDUZEgrPzn1GRx/FTuanyZrsGD9gw==" saltValue="916nMowCzYTNwg69xc9NjQ==" spinCount="100000" sheet="1" objects="1" scenarios="1"/>
  <mergeCells count="29">
    <mergeCell ref="A12:G12"/>
    <mergeCell ref="A1:G1"/>
    <mergeCell ref="A2:G2"/>
    <mergeCell ref="A3:G3"/>
    <mergeCell ref="A4:G4"/>
    <mergeCell ref="A5:G5"/>
    <mergeCell ref="C6:G6"/>
    <mergeCell ref="C7:G7"/>
    <mergeCell ref="C8:G8"/>
    <mergeCell ref="C9:G9"/>
    <mergeCell ref="C10:G10"/>
    <mergeCell ref="A11:G11"/>
    <mergeCell ref="C24:G24"/>
    <mergeCell ref="C13:G13"/>
    <mergeCell ref="C14:G14"/>
    <mergeCell ref="C15:G15"/>
    <mergeCell ref="C16:G16"/>
    <mergeCell ref="C17:G17"/>
    <mergeCell ref="A18:G18"/>
    <mergeCell ref="A19:G19"/>
    <mergeCell ref="C20:G20"/>
    <mergeCell ref="C21:G21"/>
    <mergeCell ref="C22:G22"/>
    <mergeCell ref="C23:G23"/>
    <mergeCell ref="C25:G25"/>
    <mergeCell ref="A26:G26"/>
    <mergeCell ref="A27:G27"/>
    <mergeCell ref="A37:G37"/>
    <mergeCell ref="A38:G38"/>
  </mergeCells>
  <conditionalFormatting sqref="D29:D36">
    <cfRule type="expression" dxfId="60" priority="5">
      <formula>D29&gt;F29</formula>
    </cfRule>
  </conditionalFormatting>
  <dataValidations count="19">
    <dataValidation allowBlank="1" showInputMessage="1" showErrorMessage="1" prompt="Diameter (ft) Yellow Cell" sqref="A15" xr:uid="{861E94E3-056A-4327-8998-20D1E05BEBAF}"/>
    <dataValidation type="decimal" allowBlank="1" showErrorMessage="1" errorTitle="North (Meters)" error="Enter a value between 2854000 and 4059000 meters." prompt="North (Meters) Yellow Cell" sqref="B10" xr:uid="{0FEEA599-8473-4CC1-94C8-AFB73485578F}">
      <formula1>2854000</formula1>
      <formula2>4059000</formula2>
    </dataValidation>
    <dataValidation type="decimal" allowBlank="1" showErrorMessage="1" errorTitle="East (Meters)" error="Enter a value between 205000 and 795000 meters." prompt="East (Meters) Yellow Cell" sqref="B9" xr:uid="{4287DC08-E308-4FFC-8F0D-F3910B08A5C1}">
      <formula1>205000</formula1>
      <formula2>795000</formula2>
    </dataValidation>
    <dataValidation allowBlank="1" showErrorMessage="1" prompt="The CH2O lb/hr maximum is not applicable." sqref="D36" xr:uid="{12CB188D-5D70-48F8-8A0C-7587A88AA927}"/>
    <dataValidation allowBlank="1" showErrorMessage="1" prompt="The VOC lb/hr maximum is not applicable." sqref="D34" xr:uid="{0A4872B4-3F3A-4428-9D83-7A0349E6712D}"/>
    <dataValidation allowBlank="1" showErrorMessage="1" sqref="D29:D31" xr:uid="{21AE9FCE-37E6-4EC8-85A1-4A22EB2E571C}"/>
    <dataValidation allowBlank="1" showErrorMessage="1" prompt="The SO2 lb/hr MAX is 0.01." sqref="D35" xr:uid="{2B1202F2-8832-415C-927A-24DD892C4835}"/>
    <dataValidation allowBlank="1" showErrorMessage="1" prompt="The PM2.5 lb/hr MAX is 0.24." sqref="D33" xr:uid="{A5FCBE24-DEB6-45BD-8833-5459C076E120}"/>
    <dataValidation allowBlank="1" showErrorMessage="1" prompt="The PM10 lb/hr MAX is 0.24." sqref="D32" xr:uid="{B91BA883-A48B-4D63-B239-0F4CB9C036C5}"/>
    <dataValidation type="decimal" operator="lessThanOrEqual" allowBlank="1" showInputMessage="1" showErrorMessage="1" errorTitle="CO" error="Please enter a value equal or less than 3.04." sqref="E30" xr:uid="{9C0F8529-1E1A-4947-943D-A89C14BC802D}">
      <formula1>3.04</formula1>
    </dataValidation>
    <dataValidation type="list" allowBlank="1" showErrorMessage="1" errorTitle="Zone" error="Values allowed are: 13, 14, 15." prompt="Zone Yellow Cell" sqref="B8" xr:uid="{6009F740-EB08-4AD4-8EAB-8F4A55366810}">
      <formula1>Zones</formula1>
    </dataValidation>
    <dataValidation type="decimal" operator="greaterThanOrEqual" allowBlank="1" showInputMessage="1" showErrorMessage="1" sqref="B14" xr:uid="{67282FD9-36AB-4755-96C9-E1E4513E8619}">
      <formula1>30</formula1>
    </dataValidation>
    <dataValidation type="decimal" operator="greaterThanOrEqual" allowBlank="1" showInputMessage="1" showErrorMessage="1" sqref="B15" xr:uid="{6EFEA43E-6128-431B-99B5-27A332A029B4}">
      <formula1>1</formula1>
    </dataValidation>
    <dataValidation type="decimal" operator="greaterThanOrEqual" allowBlank="1" showInputMessage="1" showErrorMessage="1" sqref="B16" xr:uid="{89596D70-6DA5-4FFF-A37E-11C8427D8979}">
      <formula1>992</formula1>
    </dataValidation>
    <dataValidation type="decimal" operator="greaterThanOrEqual" allowBlank="1" showInputMessage="1" showErrorMessage="1" sqref="B17" xr:uid="{C4C43DDE-51A6-4E33-B486-5FDCD82F035F}">
      <formula1>107</formula1>
    </dataValidation>
    <dataValidation type="decimal" operator="lessThanOrEqual" allowBlank="1" showInputMessage="1" showErrorMessage="1" sqref="B24" xr:uid="{33EB139F-FD14-489F-8F7F-E6595A575A57}">
      <formula1>8760</formula1>
    </dataValidation>
    <dataValidation type="decimal" operator="lessThanOrEqual" allowBlank="1" showInputMessage="1" showErrorMessage="1" sqref="B23" xr:uid="{70A3BE1B-D745-4E8C-A38A-D23DE364B0DF}">
      <formula1>10.08</formula1>
    </dataValidation>
    <dataValidation type="decimal" operator="lessThanOrEqual" allowBlank="1" showInputMessage="1" showErrorMessage="1" sqref="B22" xr:uid="{39D69A69-B1E7-4DD0-953D-796DFA9BD0F7}">
      <formula1>1380</formula1>
    </dataValidation>
    <dataValidation type="decimal" operator="lessThanOrEqual" allowBlank="1" showInputMessage="1" showErrorMessage="1" sqref="B29" xr:uid="{BAFEE002-B22C-4891-97C3-86E4CF8F1D67}">
      <formula1>0.7</formula1>
    </dataValidation>
  </dataValidations>
  <pageMargins left="0.25" right="0.25" top="0.25" bottom="0.25" header="0.3" footer="0.3"/>
  <pageSetup scale="65" orientation="portrait" r:id="rId1"/>
  <headerFooter>
    <oddHeader>&amp;CCompressor Station RAP Application</oddHeader>
    <oddFooter>&amp;LVersion 2.0&amp;CSheet: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1" id="{EAF7959C-150B-470B-9F29-55D71224D2C7}">
            <xm:f>AND('PI-1-Compressor'!$F$85&lt;&gt;"",'PI-1-Compressor'!$F$85&lt;&gt;6)</xm:f>
            <x14:dxf>
              <numFmt numFmtId="177" formatCode=";;;"/>
              <fill>
                <patternFill>
                  <bgColor theme="0" tint="-0.499984740745262"/>
                </patternFill>
              </fill>
            </x14:dxf>
          </x14:cfRule>
          <xm:sqref>A1:G38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43</vt:i4>
      </vt:variant>
    </vt:vector>
  </HeadingPairs>
  <TitlesOfParts>
    <vt:vector size="69" baseType="lpstr">
      <vt:lpstr>Instructions</vt:lpstr>
      <vt:lpstr>PI-1-Compressor</vt:lpstr>
      <vt:lpstr>Fees</vt:lpstr>
      <vt:lpstr>Engine1</vt:lpstr>
      <vt:lpstr>Engine2</vt:lpstr>
      <vt:lpstr>Engine3</vt:lpstr>
      <vt:lpstr>Engine4</vt:lpstr>
      <vt:lpstr>Engine5</vt:lpstr>
      <vt:lpstr>Engine6</vt:lpstr>
      <vt:lpstr>Glycol Reboiler</vt:lpstr>
      <vt:lpstr>Fugitives</vt:lpstr>
      <vt:lpstr>Oil Tank1</vt:lpstr>
      <vt:lpstr>Oil Tank2</vt:lpstr>
      <vt:lpstr>Dehydrator</vt:lpstr>
      <vt:lpstr>Blowdown</vt:lpstr>
      <vt:lpstr>Flare</vt:lpstr>
      <vt:lpstr>Prod. Water Tank1</vt:lpstr>
      <vt:lpstr>Prod. Water Tank2</vt:lpstr>
      <vt:lpstr>Loading</vt:lpstr>
      <vt:lpstr>Cleaning</vt:lpstr>
      <vt:lpstr>Degassing</vt:lpstr>
      <vt:lpstr>MSS Misc</vt:lpstr>
      <vt:lpstr>BACT</vt:lpstr>
      <vt:lpstr>CND</vt:lpstr>
      <vt:lpstr>Public Notice</vt:lpstr>
      <vt:lpstr>Emission Summary</vt:lpstr>
      <vt:lpstr>CND!_bookmark1</vt:lpstr>
      <vt:lpstr>Blowdown</vt:lpstr>
      <vt:lpstr>Counties</vt:lpstr>
      <vt:lpstr>'PI-1-Compressor'!County</vt:lpstr>
      <vt:lpstr>County</vt:lpstr>
      <vt:lpstr>Dehydrator</vt:lpstr>
      <vt:lpstr>Emission_Type</vt:lpstr>
      <vt:lpstr>EmissionSummary</vt:lpstr>
      <vt:lpstr>Engine1_NOx</vt:lpstr>
      <vt:lpstr>Engine1_Size</vt:lpstr>
      <vt:lpstr>ES_Data</vt:lpstr>
      <vt:lpstr>ES_EPN</vt:lpstr>
      <vt:lpstr>ES_Header</vt:lpstr>
      <vt:lpstr>ES_Totals</vt:lpstr>
      <vt:lpstr>Facility_SchoolZone</vt:lpstr>
      <vt:lpstr>Load_fill_rate</vt:lpstr>
      <vt:lpstr>'Oil Tank2'!Oil_Tank1</vt:lpstr>
      <vt:lpstr>Oil_Tank1</vt:lpstr>
      <vt:lpstr>Pollutants</vt:lpstr>
      <vt:lpstr>Blowdown!Print_Area</vt:lpstr>
      <vt:lpstr>Cleaning!Print_Area</vt:lpstr>
      <vt:lpstr>CND!Print_Area</vt:lpstr>
      <vt:lpstr>Degassing!Print_Area</vt:lpstr>
      <vt:lpstr>Dehydrator!Print_Area</vt:lpstr>
      <vt:lpstr>Engine1!Print_Area</vt:lpstr>
      <vt:lpstr>Engine2!Print_Area</vt:lpstr>
      <vt:lpstr>Fees!Print_Area</vt:lpstr>
      <vt:lpstr>Flare!Print_Area</vt:lpstr>
      <vt:lpstr>Fugitives!Print_Area</vt:lpstr>
      <vt:lpstr>'Glycol Reboiler'!Print_Area</vt:lpstr>
      <vt:lpstr>Loading!Print_Area</vt:lpstr>
      <vt:lpstr>'Oil Tank1'!Print_Area</vt:lpstr>
      <vt:lpstr>'Oil Tank2'!Print_Area</vt:lpstr>
      <vt:lpstr>'PI-1-Compressor'!Print_Area</vt:lpstr>
      <vt:lpstr>'Prod. Water Tank1'!Print_Area</vt:lpstr>
      <vt:lpstr>'Prod. Water Tank2'!Print_Area</vt:lpstr>
      <vt:lpstr>'Public Notice'!Print_Area</vt:lpstr>
      <vt:lpstr>School</vt:lpstr>
      <vt:lpstr>TitleRegion1.a14.g21.3</vt:lpstr>
      <vt:lpstr>TitleRegion2.a25.g28.3</vt:lpstr>
      <vt:lpstr>VOC_Type</vt:lpstr>
      <vt:lpstr>YesNo</vt:lpstr>
      <vt:lpstr>Zones</vt:lpstr>
    </vt:vector>
  </TitlesOfParts>
  <Manager>TCEQ</Manager>
  <Company>TCEQ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TCEQ Form 20864 - Readily Available Permit: Compressor Station</dc:title>
  <dc:subject>TCEQ - RAP: Compressor Station</dc:subject>
  <dc:creator>TCEQ</dc:creator>
  <cp:keywords>NSR permit, RAP, compressor station, engine, natural gas, tanks, flare, and maintenance</cp:keywords>
  <cp:lastModifiedBy>Traci Spencer</cp:lastModifiedBy>
  <cp:lastPrinted>2019-06-28T18:03:50Z</cp:lastPrinted>
  <dcterms:created xsi:type="dcterms:W3CDTF">2017-11-08T21:07:57Z</dcterms:created>
  <dcterms:modified xsi:type="dcterms:W3CDTF">2023-12-11T14:53:34Z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Name">
    <vt:lpwstr>RAP-Compressor</vt:lpwstr>
  </property>
  <property fmtid="{D5CDD505-2E9C-101B-9397-08002B2CF9AE}" pid="3" name="Version Number">
    <vt:lpwstr>2.3</vt:lpwstr>
  </property>
  <property fmtid="{D5CDD505-2E9C-101B-9397-08002B2CF9AE}" pid="4" name="Version Date">
    <vt:filetime>2023-12-15T10:00:00Z</vt:filetime>
  </property>
</Properties>
</file>