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C:\Users\azrubek\Desktop\"/>
    </mc:Choice>
  </mc:AlternateContent>
  <xr:revisionPtr revIDLastSave="0" documentId="13_ncr:1_{B08152C8-D1D4-48B4-8EAA-A454F90CA0FA}" xr6:coauthVersionLast="46" xr6:coauthVersionMax="46" xr10:uidLastSave="{00000000-0000-0000-0000-000000000000}"/>
  <bookViews>
    <workbookView xWindow="-21720" yWindow="-2070" windowWidth="21840" windowHeight="13140" xr2:uid="{933C5145-2EF8-4655-8ED6-0C54AC8C6AC1}"/>
  </bookViews>
  <sheets>
    <sheet name="Blended Instructions" sheetId="1" r:id="rId1"/>
    <sheet name="Blended 30-Day Regular" sheetId="2" r:id="rId2"/>
    <sheet name="Blended 30-Day Super" sheetId="3" r:id="rId3"/>
  </sheets>
  <definedNames>
    <definedName name="ColumnTitleRegion1.A4.I5.2">'Blended 30-Day Regular'!$A$4</definedName>
    <definedName name="ColumnTitleRegion2.A8.J38.2">'Blended 30-Day Regular'!$A$8</definedName>
    <definedName name="ColumnTitleRegion3.A41.H42.2">'Blended 30-Day Regular'!$A$41</definedName>
    <definedName name="ColumnTitleRegion4.A4.I5.3">'Blended 30-Day Super'!$A$4</definedName>
    <definedName name="ColumnTitleRegion5.A8.J38.3">'Blended 30-Day Super'!$A$8</definedName>
    <definedName name="ColumnTitleRegion6.A41.H42.3">'Blended 30-Day Super'!$A$41</definedName>
    <definedName name="_xlnm.Print_Area" localSheetId="1">'Blended 30-Day Regular'!$A$1:$J$43</definedName>
    <definedName name="_xlnm.Print_Area" localSheetId="2">'Blended 30-Day Super'!$A$1:$J$44</definedName>
    <definedName name="_xlnm.Print_Area" localSheetId="0">'Blended Instructions'!$A$1:$A$53</definedName>
    <definedName name="RowTitleRegion7.A43.G43.3">'Blended 30-Day Super'!$A$43</definedName>
    <definedName name="RowTitleRegion8.A43.G43.2">'Blended 30-Day Regular'!$A$43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9" i="2" l="1"/>
  <c r="E9" i="3"/>
  <c r="E35" i="3"/>
  <c r="E37" i="3"/>
  <c r="E36" i="3"/>
  <c r="E34" i="3"/>
  <c r="G42" i="3" l="1"/>
  <c r="E38" i="3"/>
  <c r="G38" i="3" s="1"/>
  <c r="I38" i="3" s="1"/>
  <c r="G37" i="3"/>
  <c r="I37" i="3" s="1"/>
  <c r="G36" i="3"/>
  <c r="I36" i="3" s="1"/>
  <c r="G35" i="3"/>
  <c r="I35" i="3" s="1"/>
  <c r="E33" i="3"/>
  <c r="G33" i="3" s="1"/>
  <c r="I33" i="3" s="1"/>
  <c r="E32" i="3"/>
  <c r="G32" i="3" s="1"/>
  <c r="I32" i="3" s="1"/>
  <c r="E31" i="3"/>
  <c r="G31" i="3" s="1"/>
  <c r="I31" i="3" s="1"/>
  <c r="E30" i="3"/>
  <c r="G30" i="3" s="1"/>
  <c r="I30" i="3" s="1"/>
  <c r="E29" i="3"/>
  <c r="G29" i="3" s="1"/>
  <c r="I29" i="3" s="1"/>
  <c r="E28" i="3"/>
  <c r="G28" i="3" s="1"/>
  <c r="I28" i="3" s="1"/>
  <c r="E27" i="3"/>
  <c r="G27" i="3" s="1"/>
  <c r="I27" i="3" s="1"/>
  <c r="E26" i="3"/>
  <c r="G26" i="3" s="1"/>
  <c r="I26" i="3" s="1"/>
  <c r="E25" i="3"/>
  <c r="G25" i="3" s="1"/>
  <c r="I25" i="3" s="1"/>
  <c r="E24" i="3"/>
  <c r="G24" i="3" s="1"/>
  <c r="I24" i="3" s="1"/>
  <c r="E23" i="3"/>
  <c r="G23" i="3" s="1"/>
  <c r="I23" i="3" s="1"/>
  <c r="E22" i="3"/>
  <c r="G22" i="3" s="1"/>
  <c r="I22" i="3" s="1"/>
  <c r="E21" i="3"/>
  <c r="G21" i="3" s="1"/>
  <c r="I21" i="3" s="1"/>
  <c r="E20" i="3"/>
  <c r="G20" i="3" s="1"/>
  <c r="I20" i="3" s="1"/>
  <c r="E19" i="3"/>
  <c r="G19" i="3" s="1"/>
  <c r="I19" i="3" s="1"/>
  <c r="E18" i="3"/>
  <c r="G18" i="3" s="1"/>
  <c r="I18" i="3" s="1"/>
  <c r="E17" i="3"/>
  <c r="G17" i="3" s="1"/>
  <c r="I17" i="3" s="1"/>
  <c r="E16" i="3"/>
  <c r="G16" i="3" s="1"/>
  <c r="I16" i="3" s="1"/>
  <c r="E15" i="3"/>
  <c r="G15" i="3" s="1"/>
  <c r="I15" i="3" s="1"/>
  <c r="E14" i="3"/>
  <c r="G14" i="3" s="1"/>
  <c r="I14" i="3" s="1"/>
  <c r="E13" i="3"/>
  <c r="G13" i="3" s="1"/>
  <c r="I13" i="3" s="1"/>
  <c r="E12" i="3"/>
  <c r="G12" i="3" s="1"/>
  <c r="I12" i="3" s="1"/>
  <c r="E11" i="3"/>
  <c r="E10" i="3"/>
  <c r="G42" i="2"/>
  <c r="E38" i="2"/>
  <c r="G38" i="2" s="1"/>
  <c r="I38" i="2" s="1"/>
  <c r="E37" i="2"/>
  <c r="G37" i="2" s="1"/>
  <c r="I37" i="2" s="1"/>
  <c r="E36" i="2"/>
  <c r="G36" i="2" s="1"/>
  <c r="I36" i="2" s="1"/>
  <c r="E35" i="2"/>
  <c r="G35" i="2" s="1"/>
  <c r="I35" i="2" s="1"/>
  <c r="E34" i="2"/>
  <c r="G34" i="2" s="1"/>
  <c r="I34" i="2" s="1"/>
  <c r="E33" i="2"/>
  <c r="G33" i="2" s="1"/>
  <c r="I33" i="2" s="1"/>
  <c r="E32" i="2"/>
  <c r="G32" i="2" s="1"/>
  <c r="I32" i="2" s="1"/>
  <c r="E31" i="2"/>
  <c r="G31" i="2" s="1"/>
  <c r="I31" i="2" s="1"/>
  <c r="E30" i="2"/>
  <c r="G30" i="2" s="1"/>
  <c r="I30" i="2" s="1"/>
  <c r="E29" i="2"/>
  <c r="G29" i="2" s="1"/>
  <c r="I29" i="2" s="1"/>
  <c r="E28" i="2"/>
  <c r="G28" i="2" s="1"/>
  <c r="I28" i="2" s="1"/>
  <c r="E27" i="2"/>
  <c r="G27" i="2" s="1"/>
  <c r="I27" i="2" s="1"/>
  <c r="E26" i="2"/>
  <c r="G26" i="2" s="1"/>
  <c r="I26" i="2" s="1"/>
  <c r="E25" i="2"/>
  <c r="G25" i="2" s="1"/>
  <c r="I25" i="2" s="1"/>
  <c r="E24" i="2"/>
  <c r="G24" i="2" s="1"/>
  <c r="I24" i="2" s="1"/>
  <c r="E23" i="2"/>
  <c r="G23" i="2" s="1"/>
  <c r="I23" i="2" s="1"/>
  <c r="E22" i="2"/>
  <c r="G22" i="2" s="1"/>
  <c r="I22" i="2" s="1"/>
  <c r="E21" i="2"/>
  <c r="G21" i="2" s="1"/>
  <c r="I21" i="2" s="1"/>
  <c r="E20" i="2"/>
  <c r="G20" i="2" s="1"/>
  <c r="I20" i="2" s="1"/>
  <c r="E19" i="2"/>
  <c r="G19" i="2" s="1"/>
  <c r="I19" i="2" s="1"/>
  <c r="E18" i="2"/>
  <c r="G18" i="2" s="1"/>
  <c r="I18" i="2" s="1"/>
  <c r="E17" i="2"/>
  <c r="G17" i="2" s="1"/>
  <c r="I17" i="2" s="1"/>
  <c r="E16" i="2"/>
  <c r="G16" i="2" s="1"/>
  <c r="I16" i="2" s="1"/>
  <c r="E15" i="2"/>
  <c r="E14" i="2"/>
  <c r="G14" i="2" s="1"/>
  <c r="I14" i="2" s="1"/>
  <c r="E13" i="2"/>
  <c r="G13" i="2" s="1"/>
  <c r="I13" i="2" s="1"/>
  <c r="E12" i="2"/>
  <c r="G12" i="2" s="1"/>
  <c r="I12" i="2" s="1"/>
  <c r="E11" i="2"/>
  <c r="G11" i="2" s="1"/>
  <c r="I11" i="2" s="1"/>
  <c r="E10" i="2"/>
  <c r="G11" i="3" l="1"/>
  <c r="I11" i="3" s="1"/>
  <c r="G10" i="3"/>
  <c r="I10" i="3" s="1"/>
  <c r="C42" i="3"/>
  <c r="E42" i="3" s="1"/>
  <c r="G10" i="2"/>
  <c r="I10" i="2" s="1"/>
  <c r="C42" i="2"/>
  <c r="E42" i="2" s="1"/>
  <c r="G15" i="2"/>
  <c r="I15" i="2" s="1"/>
  <c r="G34" i="3"/>
  <c r="I34" i="3" s="1"/>
  <c r="G9" i="3"/>
  <c r="I9" i="3" s="1"/>
  <c r="G9" i="2"/>
  <c r="I9" i="2" s="1"/>
  <c r="D42" i="3" l="1"/>
  <c r="H42" i="3"/>
  <c r="H42" i="2"/>
  <c r="D42" i="2"/>
</calcChain>
</file>

<file path=xl/sharedStrings.xml><?xml version="1.0" encoding="utf-8"?>
<sst xmlns="http://schemas.openxmlformats.org/spreadsheetml/2006/main" count="126" uniqueCount="94">
  <si>
    <t>Blended Calculation Spreadsheet Instructions</t>
  </si>
  <si>
    <t>This spreadsheet is to be used in correlation with the EPA Guidance "Doing Inventory Control Right For Underground Storage Tanks" document. Please refer to www.TexasEnvirohelp.org or call 800.447.2827 for assistance.</t>
  </si>
  <si>
    <r>
      <t xml:space="preserve">You will need to use one calculation spreadsheet per tank at the facility. If the fuel dispensed is a blended fuel, use the </t>
    </r>
    <r>
      <rPr>
        <b/>
        <sz val="11"/>
        <color theme="1"/>
        <rFont val="Calibri"/>
        <family val="2"/>
        <scheme val="minor"/>
      </rPr>
      <t>Blended calculation spreadsheet</t>
    </r>
    <r>
      <rPr>
        <sz val="11"/>
        <color theme="1"/>
        <rFont val="Calibri"/>
        <family val="2"/>
        <scheme val="minor"/>
      </rPr>
      <t xml:space="preserve"> for each of the tanks that blend together. If the fuel dispensed from the tank is not blended with another fuel, use the </t>
    </r>
    <r>
      <rPr>
        <b/>
        <sz val="11"/>
        <color theme="1"/>
        <rFont val="Calibri"/>
        <family val="2"/>
        <scheme val="minor"/>
      </rPr>
      <t>Non-blended</t>
    </r>
    <r>
      <rPr>
        <sz val="11"/>
        <color theme="1"/>
        <rFont val="Calibri"/>
        <family val="2"/>
        <scheme val="minor"/>
      </rPr>
      <t xml:space="preserve"> </t>
    </r>
    <r>
      <rPr>
        <b/>
        <sz val="11"/>
        <color theme="1"/>
        <rFont val="Calibri"/>
        <family val="2"/>
        <scheme val="minor"/>
      </rPr>
      <t>calculation spreadsheet</t>
    </r>
    <r>
      <rPr>
        <sz val="11"/>
        <color theme="1"/>
        <rFont val="Calibri"/>
        <family val="2"/>
        <scheme val="minor"/>
      </rPr>
      <t>.</t>
    </r>
  </si>
  <si>
    <t>Analysis of Data</t>
  </si>
  <si>
    <r>
      <t xml:space="preserve">Failed - </t>
    </r>
    <r>
      <rPr>
        <sz val="11"/>
        <color theme="1"/>
        <rFont val="Calibri"/>
        <family val="2"/>
        <scheme val="minor"/>
      </rPr>
      <t xml:space="preserve"> Sum for Over/Short value is greater than Leak Check value. 
</t>
    </r>
    <r>
      <rPr>
        <b/>
        <sz val="11"/>
        <color theme="1"/>
        <rFont val="Calibri"/>
        <family val="2"/>
        <scheme val="minor"/>
      </rPr>
      <t xml:space="preserve">Passed - </t>
    </r>
    <r>
      <rPr>
        <sz val="11"/>
        <color theme="1"/>
        <rFont val="Calibri"/>
        <family val="2"/>
        <scheme val="minor"/>
      </rPr>
      <t>Leak check value is greater than Sum for Over/Short value.</t>
    </r>
  </si>
  <si>
    <t>Each worksheet represents a 30-day period. On each sheet, there are three tables:</t>
  </si>
  <si>
    <t>Basic Information</t>
  </si>
  <si>
    <t>Daily Inventory</t>
  </si>
  <si>
    <t>30-Day Calculations</t>
  </si>
  <si>
    <t>Identify your facility and the tank here. This table begins in Cell A3 of each period's worksheet.</t>
  </si>
  <si>
    <t>Cell A5: Facility name</t>
  </si>
  <si>
    <t>Cell B5: Facility ID number found on PST registration information. This can also be found on your delivery certificate.</t>
  </si>
  <si>
    <t>Cell C5: Enter the beginning and ending dates that you are the collecting data</t>
  </si>
  <si>
    <t>Cell D5: Enter the year that you are collecting the data</t>
  </si>
  <si>
    <t>Cell E5: Enter tank number as it is reported on the PST registration form</t>
  </si>
  <si>
    <t>Cell F5: Enter the size of the tank (in gallons)</t>
  </si>
  <si>
    <t>Enter your readings here each day. Some cells will be calculated for you. This table begins in Cell A7 of each period's worksheet.</t>
  </si>
  <si>
    <t>All calculations can be found in the EPA Guidance "Doing Inventory Control Right For Underground Storage Tanks".</t>
  </si>
  <si>
    <t>30-Day Worksheet</t>
  </si>
  <si>
    <t>Print Instructions</t>
  </si>
  <si>
    <t>Blended 30-Day Worksheet</t>
  </si>
  <si>
    <t>Facility Name</t>
  </si>
  <si>
    <t>Facility ID</t>
  </si>
  <si>
    <t>30-Day Period</t>
  </si>
  <si>
    <t>Year</t>
  </si>
  <si>
    <t>Tank Number</t>
  </si>
  <si>
    <t>Tank Capacity</t>
  </si>
  <si>
    <t>Fuel Type</t>
  </si>
  <si>
    <t>Midgrade % Regular</t>
  </si>
  <si>
    <t>Midgrade % Super</t>
  </si>
  <si>
    <t>Regular</t>
  </si>
  <si>
    <t>Daily Entries for This Period</t>
  </si>
  <si>
    <t>Date</t>
  </si>
  <si>
    <t>Daily Midgrade Gallons Dispensed</t>
  </si>
  <si>
    <t>Daily Midgrade Gallons Dispensed % Regular</t>
  </si>
  <si>
    <t>Daily Over or (Short)</t>
  </si>
  <si>
    <t>Initials</t>
  </si>
  <si>
    <t>Water Level Reading</t>
  </si>
  <si>
    <t>Date of Water Level</t>
  </si>
  <si>
    <t>Sum for Daily Gallons Dispensed</t>
  </si>
  <si>
    <t>Math Check</t>
  </si>
  <si>
    <t>Leak Check</t>
  </si>
  <si>
    <t>Last Day Stick Reading</t>
  </si>
  <si>
    <t>Sum for Gallons Delivered</t>
  </si>
  <si>
    <t>Super</t>
  </si>
  <si>
    <t>Daily Midgrade Gallons Dispensed % Super</t>
  </si>
  <si>
    <t>Cell G5: Enter the type of fuel in the tank (ex. Regular or Super)</t>
  </si>
  <si>
    <t>Initial Stick Reading (Regular Gallons)</t>
  </si>
  <si>
    <t>Daily Regular Gallons Dispensed</t>
  </si>
  <si>
    <t>Regular Gallons Delivered</t>
  </si>
  <si>
    <t>Book Inventory  (Regular Gallons)</t>
  </si>
  <si>
    <t>Closing Stick Reading  (Regular Gallons)</t>
  </si>
  <si>
    <t>Initial Stick Reading (Super Gallons)</t>
  </si>
  <si>
    <t>Daily Super Gallons Dispensed</t>
  </si>
  <si>
    <t>Super Gallons Delivered</t>
  </si>
  <si>
    <t>Book Inventory  (Super Gallons)</t>
  </si>
  <si>
    <t>Closing Stick Reading  (Super Gallons)</t>
  </si>
  <si>
    <t>Cells A9-A38: Enter the date for the data</t>
  </si>
  <si>
    <t>Cells B9-B38: Enter the start stick or ATG reading in gallons for each day of operation</t>
  </si>
  <si>
    <t xml:space="preserve">Cells C9-C38: Enter gallons of fuel dispensed for that day. </t>
  </si>
  <si>
    <t>Cells E9-E38: The worksheet calculates Daily Midgrade Gallons Dispensed % for you. Skip to the next column.</t>
  </si>
  <si>
    <t>Cells F9-F38: Enter gallons delivered for the tank.</t>
  </si>
  <si>
    <t>Cells G9-G38:  The worksheet calculates the Book Inventory for you. Skip to the next column.</t>
  </si>
  <si>
    <t>Cells H9-H38: Enter the closing stick or ATG reading for that day in gallons</t>
  </si>
  <si>
    <t>Cells I9-I38: The worksheet calculates the Daily Over/Short for you. Skip to the next column.</t>
  </si>
  <si>
    <t>Cell A42: Enter the water level in the tank (in inches)</t>
  </si>
  <si>
    <t>Cell B42: Enter the date that the water level data were collected</t>
  </si>
  <si>
    <t>Cell C42: The worksheet calculates the Sum for Daily Gallons Dispensed for you. Skip to the next column.</t>
  </si>
  <si>
    <t>Cell D42: The worksheet calculates the Math Check for you. Skip to the next column.</t>
  </si>
  <si>
    <t>Cell E42: The worksheet calculates the Leak Check for you. Skip to the next column.</t>
  </si>
  <si>
    <t>Cell F42: Enter the last stick/ATG reading for the period (in gallons)</t>
  </si>
  <si>
    <t>Cell G42: The worksheet calculates the Sum for Gallons Delivered for you. Skip to the next column.</t>
  </si>
  <si>
    <t xml:space="preserve">More information can be found on EPA's website: www.epa.gov/ust </t>
  </si>
  <si>
    <t>Analysis is the most important part of doing inventory control. Compare Sum of Over/Short (cell H43) to Leak Check value (cell E43). Use the absolute value (disregard the sign) of the Sum for Over/Short comparison.</t>
  </si>
  <si>
    <t>If failed for two periods in a row then you must report to TCEQ as a suspected release within 24 hours of the second failing comparison. Please see the Suspected Release (RG 475h) module in the PST Super Guide for instruction and further steps for this situation. The Superguide can be found at www.TexasEnviroHelp.org.</t>
  </si>
  <si>
    <t>Basic Information Table</t>
  </si>
  <si>
    <t>Daily Inventory Table</t>
  </si>
  <si>
    <t>Cells J9-J38: Enter the initials of the person that collected the data.</t>
  </si>
  <si>
    <t>30-Day Calculations Table</t>
  </si>
  <si>
    <t>To print the spreadsheets, change page layout to landscape and click "Fit to one Page".</t>
  </si>
  <si>
    <t>To print these instructions, change page layout to portrait and print.</t>
  </si>
  <si>
    <r>
      <t xml:space="preserve">Cell H5: Enter the percentage of Midgrade that is Regular (ex: 60%). </t>
    </r>
    <r>
      <rPr>
        <b/>
        <sz val="11"/>
        <color theme="1"/>
        <rFont val="Calibri"/>
        <family val="2"/>
        <scheme val="minor"/>
      </rPr>
      <t>You must know your fuel blend percentage for this part of the spreadsheet to work correctly.</t>
    </r>
  </si>
  <si>
    <r>
      <t xml:space="preserve">Cell I5: Enter the percentage of Midgrade that is Super (ex: 40%). </t>
    </r>
    <r>
      <rPr>
        <b/>
        <sz val="11"/>
        <color theme="1"/>
        <rFont val="Calibri"/>
        <family val="2"/>
        <scheme val="minor"/>
      </rPr>
      <t>You must know your fuel blend percentage for this part of the spreadsheet to work correctly.</t>
    </r>
  </si>
  <si>
    <r>
      <t xml:space="preserve">Cells D9-D38: Enter midgrade gallons of fuel dispensed for that day. </t>
    </r>
    <r>
      <rPr>
        <b/>
        <sz val="11"/>
        <color theme="1"/>
        <rFont val="Calibri"/>
        <family val="2"/>
        <scheme val="minor"/>
      </rPr>
      <t>This information is from your daily fuel sales.</t>
    </r>
  </si>
  <si>
    <t>30-day calculations and analysis will start in this table. This table begins in Cell A40 of each period's worksheet.</t>
  </si>
  <si>
    <t xml:space="preserve">Cell H42: The worksheet calculates the Sum for Over/Short for you. </t>
  </si>
  <si>
    <t>Yes</t>
  </si>
  <si>
    <t>No</t>
  </si>
  <si>
    <t>Answer the question, "Is the Sum for Daily Over/Short greater than the Leak Check result?" If yes for two consecutive months, follow steps to report a suspected release.</t>
  </si>
  <si>
    <t xml:space="preserve">Compare the Leak Check Result in Cell E42 and the absolute value of the Sum for Daily Over/Short in Cell H42.  </t>
  </si>
  <si>
    <t>Sum for Daily Over/Short (absolute value)</t>
  </si>
  <si>
    <t>Is the Sum for Daily Over/Short greater than the Leak Check result?</t>
  </si>
  <si>
    <t>Blended 30-Day Worksheet is located on the next tab. You need one worksheet for each tank.</t>
  </si>
  <si>
    <t>End of Worksheet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</si>
</sst>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d/yy;@"/>
  </numFmts>
  <fonts count="7" x14ac:knownFonts="1">
    <font>
      <sz val="11"/>
      <color theme="1"/>
      <name val="Calibri"/>
      <family val="2"/>
      <scheme val="minor"/>
    </font>
    <font>
      <b/>
      <sz val="13"/>
      <color theme="3"/>
      <name val="Calibri"/>
      <family val="2"/>
      <scheme val="minor"/>
    </font>
    <font>
      <b/>
      <sz val="11"/>
      <color theme="1"/>
      <name val="Calibri"/>
      <family val="2"/>
      <scheme val="minor"/>
    </font>
    <font>
      <b/>
      <sz val="13"/>
      <color rgb="FF0070C0"/>
      <name val="Verdana"/>
      <family val="2"/>
    </font>
    <font>
      <sz val="11"/>
      <color theme="0"/>
      <name val="Calibri"/>
      <family val="2"/>
      <scheme val="minor"/>
    </font>
    <font>
      <sz val="11"/>
      <color theme="1"/>
      <name val="Calibri"/>
      <family val="2"/>
      <scheme val="minor"/>
    </font>
    <font>
      <b/>
      <sz val="16"/>
      <color theme="1"/>
      <name val="Calibri"/>
      <family val="2"/>
      <scheme val="minor"/>
    </font>
  </fonts>
  <fills count="4">
    <fill>
      <patternFill patternType="none"/>
    </fill>
    <fill>
      <patternFill patternType="gray125"/>
    </fill>
    <fill>
      <patternFill patternType="solid">
        <fgColor rgb="FFFFFF00"/>
        <bgColor indexed="64"/>
      </patternFill>
    </fill>
    <fill>
      <patternFill patternType="solid">
        <fgColor theme="0"/>
        <bgColor indexed="64"/>
      </patternFill>
    </fill>
  </fills>
  <borders count="2">
    <border>
      <left/>
      <right/>
      <top/>
      <bottom/>
      <diagonal/>
    </border>
    <border>
      <left/>
      <right/>
      <top/>
      <bottom style="thick">
        <color theme="4" tint="0.499984740745262"/>
      </bottom>
      <diagonal/>
    </border>
  </borders>
  <cellStyleXfs count="3">
    <xf numFmtId="0" fontId="0" fillId="0" borderId="0"/>
    <xf numFmtId="0" fontId="1" fillId="0" borderId="1" applyNumberFormat="0" applyFill="0" applyAlignment="0" applyProtection="0"/>
    <xf numFmtId="9" fontId="5" fillId="0" borderId="0" applyFont="0" applyFill="0" applyBorder="0" applyAlignment="0" applyProtection="0"/>
  </cellStyleXfs>
  <cellXfs count="26">
    <xf numFmtId="0" fontId="0" fillId="0" borderId="0" xfId="0"/>
    <xf numFmtId="0" fontId="1" fillId="0" borderId="1" xfId="1" applyAlignment="1">
      <alignment vertical="top" wrapText="1"/>
    </xf>
    <xf numFmtId="0" fontId="0" fillId="0" borderId="0" xfId="0" applyAlignment="1">
      <alignment vertical="top" wrapText="1"/>
    </xf>
    <xf numFmtId="0" fontId="2" fillId="0" borderId="0" xfId="0" applyFont="1" applyAlignment="1">
      <alignment vertical="top" wrapText="1"/>
    </xf>
    <xf numFmtId="0" fontId="0" fillId="2" borderId="0" xfId="0" applyFill="1" applyAlignment="1">
      <alignment vertical="top" wrapText="1"/>
    </xf>
    <xf numFmtId="0" fontId="0" fillId="3" borderId="0" xfId="0" applyFill="1" applyAlignment="1">
      <alignment vertical="top" wrapText="1"/>
    </xf>
    <xf numFmtId="0" fontId="0" fillId="0" borderId="0" xfId="0"/>
    <xf numFmtId="0" fontId="0" fillId="0" borderId="0" xfId="0" applyProtection="1">
      <protection locked="0"/>
    </xf>
    <xf numFmtId="0" fontId="0" fillId="0" borderId="0" xfId="0" applyNumberFormat="1" applyAlignment="1" applyProtection="1">
      <alignment wrapText="1"/>
      <protection locked="0"/>
    </xf>
    <xf numFmtId="49" fontId="0" fillId="0" borderId="0" xfId="0" applyNumberFormat="1" applyAlignment="1" applyProtection="1">
      <alignment wrapText="1"/>
      <protection locked="0"/>
    </xf>
    <xf numFmtId="1" fontId="0" fillId="0" borderId="0" xfId="0" applyNumberFormat="1" applyAlignment="1" applyProtection="1">
      <alignment wrapText="1"/>
      <protection locked="0"/>
    </xf>
    <xf numFmtId="0" fontId="0" fillId="0" borderId="0" xfId="0" applyAlignment="1" applyProtection="1">
      <alignment wrapText="1"/>
      <protection locked="0"/>
    </xf>
    <xf numFmtId="0" fontId="4" fillId="0" borderId="0" xfId="0" applyFont="1" applyAlignment="1" applyProtection="1">
      <alignment wrapText="1"/>
      <protection locked="0"/>
    </xf>
    <xf numFmtId="164" fontId="0" fillId="0" borderId="0" xfId="0" applyNumberFormat="1" applyProtection="1">
      <protection locked="0"/>
    </xf>
    <xf numFmtId="14" fontId="0" fillId="0" borderId="0" xfId="0" applyNumberFormat="1" applyProtection="1">
      <protection locked="0"/>
    </xf>
    <xf numFmtId="0" fontId="6" fillId="2" borderId="0" xfId="0" applyFont="1" applyFill="1" applyProtection="1">
      <protection locked="0"/>
    </xf>
    <xf numFmtId="2" fontId="0" fillId="0" borderId="0" xfId="0" applyNumberFormat="1" applyProtection="1"/>
    <xf numFmtId="37" fontId="0" fillId="0" borderId="0" xfId="0" applyNumberFormat="1" applyProtection="1"/>
    <xf numFmtId="0" fontId="0" fillId="0" borderId="0" xfId="0" applyProtection="1"/>
    <xf numFmtId="9" fontId="0" fillId="2" borderId="0" xfId="2" applyFont="1" applyFill="1" applyAlignment="1" applyProtection="1">
      <alignment wrapText="1"/>
      <protection locked="0"/>
    </xf>
    <xf numFmtId="0" fontId="0" fillId="0" borderId="0" xfId="0" applyProtection="1">
      <protection locked="0"/>
    </xf>
    <xf numFmtId="0" fontId="0" fillId="0" borderId="0" xfId="0" applyAlignment="1" applyProtection="1">
      <protection locked="0"/>
    </xf>
    <xf numFmtId="0" fontId="4" fillId="0" borderId="0" xfId="0" applyFont="1" applyProtection="1">
      <protection locked="0"/>
    </xf>
    <xf numFmtId="0" fontId="3" fillId="0" borderId="1" xfId="1" applyFont="1" applyAlignment="1" applyProtection="1">
      <alignment horizontal="center"/>
      <protection locked="0"/>
    </xf>
    <xf numFmtId="0" fontId="3" fillId="0" borderId="0" xfId="1" applyFont="1" applyBorder="1" applyAlignment="1" applyProtection="1">
      <alignment horizontal="center"/>
      <protection locked="0"/>
    </xf>
    <xf numFmtId="0" fontId="6" fillId="2" borderId="0" xfId="0" applyFont="1" applyFill="1" applyAlignment="1" applyProtection="1">
      <alignment horizontal="center"/>
      <protection locked="0"/>
    </xf>
  </cellXfs>
  <cellStyles count="3">
    <cellStyle name="Heading 2" xfId="1" builtinId="17"/>
    <cellStyle name="Normal" xfId="0" builtinId="0"/>
    <cellStyle name="Percent" xfId="2" builtinId="5"/>
  </cellStyles>
  <dxfs count="66">
    <dxf>
      <protection locked="0" hidden="0"/>
    </dxf>
    <dxf>
      <numFmt numFmtId="5" formatCode="#,##0_);\(#,##0\)"/>
      <protection locked="1" hidden="0"/>
    </dxf>
    <dxf>
      <protection locked="0" hidden="0"/>
    </dxf>
    <dxf>
      <numFmt numFmtId="2" formatCode="0.00"/>
      <protection locked="1" hidden="0"/>
    </dxf>
    <dxf>
      <protection locked="0" hidden="0"/>
    </dxf>
    <dxf>
      <numFmt numFmtId="2" formatCode="0.00"/>
      <protection locked="1" hidden="0"/>
    </dxf>
    <dxf>
      <protection locked="0" hidden="0"/>
    </dxf>
    <dxf>
      <protection locked="0" hidden="0"/>
    </dxf>
    <dxf>
      <numFmt numFmtId="0" formatCode="General"/>
      <protection locked="0" hidden="0"/>
    </dxf>
    <dxf>
      <numFmt numFmtId="164" formatCode="m/d/yy;@"/>
      <protection locked="0" hidden="0"/>
    </dxf>
    <dxf>
      <protection locked="0" hidden="0"/>
    </dxf>
    <dxf>
      <alignment horizontal="general" vertical="bottom" textRotation="0" wrapText="1" indent="0" shrinkToFit="0" readingOrder="0"/>
      <protection locked="0" hidden="0"/>
    </dxf>
    <dxf>
      <protection locked="1" hidden="0"/>
    </dxf>
    <dxf>
      <protection locked="1" hidden="0"/>
    </dxf>
    <dxf>
      <protection locked="0" hidden="0"/>
    </dxf>
    <dxf>
      <protection locked="1" hidden="0"/>
    </dxf>
    <dxf>
      <protection locked="1" hidden="0"/>
    </dxf>
    <dxf>
      <protection locked="1" hidden="0"/>
    </dxf>
    <dxf>
      <numFmt numFmtId="19" formatCode="m/d/yyyy"/>
      <protection locked="0" hidden="0"/>
    </dxf>
    <dxf>
      <protection locked="0" hidden="0"/>
    </dxf>
    <dxf>
      <protection locked="0" hidden="0"/>
    </dxf>
    <dxf>
      <protection locked="0" hidden="0"/>
    </dxf>
    <dxf>
      <fill>
        <patternFill patternType="solid">
          <fgColor indexed="64"/>
          <bgColor rgb="FFFFFF00"/>
        </patternFill>
      </fill>
      <alignment horizontal="general" vertical="bottom" textRotation="0" wrapText="1" indent="0" shrinkToFit="0" readingOrder="0"/>
      <protection locked="0" hidden="0"/>
    </dxf>
    <dxf>
      <fill>
        <patternFill patternType="solid">
          <fgColor indexed="64"/>
          <bgColor rgb="FFFFFF00"/>
        </patternFill>
      </fill>
      <alignment horizontal="general" vertical="bottom" textRotation="0" wrapText="1" indent="0" shrinkToFit="0" readingOrder="0"/>
      <protection locked="0" hidden="0"/>
    </dxf>
    <dxf>
      <numFmt numFmtId="30" formatCode="@"/>
      <alignment horizontal="general" vertical="bottom" textRotation="0" wrapText="1" indent="0" shrinkToFit="0" readingOrder="0"/>
      <protection locked="0" hidden="0"/>
    </dxf>
    <dxf>
      <numFmt numFmtId="0" formatCode="General"/>
      <alignment horizontal="general" vertical="bottom" textRotation="0" wrapText="1" indent="0" shrinkToFit="0" readingOrder="0"/>
      <protection locked="0" hidden="0"/>
    </dxf>
    <dxf>
      <numFmt numFmtId="0" formatCode="General"/>
      <alignment horizontal="general" vertical="bottom" textRotation="0" wrapText="1" indent="0" shrinkToFit="0" readingOrder="0"/>
      <protection locked="0" hidden="0"/>
    </dxf>
    <dxf>
      <numFmt numFmtId="1" formatCode="0"/>
      <alignment horizontal="general" vertical="bottom" textRotation="0" wrapText="1" indent="0" shrinkToFit="0" readingOrder="0"/>
      <protection locked="0" hidden="0"/>
    </dxf>
    <dxf>
      <numFmt numFmtId="30" formatCode="@"/>
      <alignment horizontal="general" vertical="bottom" textRotation="0" wrapText="1" indent="0" shrinkToFit="0" readingOrder="0"/>
      <protection locked="0" hidden="0"/>
    </dxf>
    <dxf>
      <numFmt numFmtId="0" formatCode="General"/>
      <alignment horizontal="general" vertical="bottom" textRotation="0" wrapText="1" indent="0" shrinkToFit="0" readingOrder="0"/>
      <protection locked="0" hidden="0"/>
    </dxf>
    <dxf>
      <numFmt numFmtId="0" formatCode="General"/>
      <alignment horizontal="general" vertical="bottom" textRotation="0" wrapText="1" indent="0" shrinkToFit="0" readingOrder="0"/>
      <protection locked="0" hidden="0"/>
    </dxf>
    <dxf>
      <alignment horizontal="general" vertical="bottom" textRotation="0" wrapText="1" indent="0" shrinkToFit="0" readingOrder="0"/>
      <protection locked="0" hidden="0"/>
    </dxf>
    <dxf>
      <protection locked="0" hidden="0"/>
    </dxf>
    <dxf>
      <protection locked="0" hidden="0"/>
    </dxf>
    <dxf>
      <numFmt numFmtId="5" formatCode="#,##0_);\(#,##0\)"/>
      <protection locked="1" hidden="0"/>
    </dxf>
    <dxf>
      <protection locked="0" hidden="0"/>
    </dxf>
    <dxf>
      <numFmt numFmtId="2" formatCode="0.00"/>
      <protection locked="1" hidden="0"/>
    </dxf>
    <dxf>
      <protection locked="0" hidden="0"/>
    </dxf>
    <dxf>
      <numFmt numFmtId="2" formatCode="0.00"/>
      <protection locked="1" hidden="0"/>
    </dxf>
    <dxf>
      <protection locked="0" hidden="0"/>
    </dxf>
    <dxf>
      <protection locked="0" hidden="0"/>
    </dxf>
    <dxf>
      <numFmt numFmtId="0" formatCode="General"/>
      <protection locked="0" hidden="0"/>
    </dxf>
    <dxf>
      <numFmt numFmtId="164" formatCode="m/d/yy;@"/>
      <protection locked="0" hidden="0"/>
    </dxf>
    <dxf>
      <protection locked="0" hidden="0"/>
    </dxf>
    <dxf>
      <alignment horizontal="general" vertical="bottom" textRotation="0" wrapText="1" indent="0" shrinkToFit="0" readingOrder="0"/>
      <protection locked="0" hidden="0"/>
    </dxf>
    <dxf>
      <numFmt numFmtId="5" formatCode="#,##0_);\(#,##0\)"/>
      <protection locked="0" hidden="0"/>
    </dxf>
    <dxf>
      <protection locked="0" hidden="0"/>
    </dxf>
    <dxf>
      <protection locked="0" hidden="0"/>
    </dxf>
    <dxf>
      <protection locked="0" hidden="0"/>
    </dxf>
    <dxf>
      <protection locked="0" hidden="0"/>
    </dxf>
    <dxf>
      <numFmt numFmtId="0" formatCode="General"/>
      <protection locked="0" hidden="0"/>
    </dxf>
    <dxf>
      <numFmt numFmtId="19" formatCode="m/d/yyyy"/>
      <protection locked="0" hidden="0"/>
    </dxf>
    <dxf>
      <protection locked="0" hidden="0"/>
    </dxf>
    <dxf>
      <protection locked="0" hidden="0"/>
    </dxf>
    <dxf>
      <protection locked="0" hidden="0"/>
    </dxf>
    <dxf>
      <fill>
        <patternFill patternType="solid">
          <fgColor indexed="64"/>
          <bgColor rgb="FFFFFF00"/>
        </patternFill>
      </fill>
      <alignment horizontal="general" vertical="bottom" textRotation="0" wrapText="1" indent="0" shrinkToFit="0" readingOrder="0"/>
      <protection locked="0" hidden="0"/>
    </dxf>
    <dxf>
      <fill>
        <patternFill patternType="solid">
          <fgColor indexed="64"/>
          <bgColor rgb="FFFFFF00"/>
        </patternFill>
      </fill>
      <alignment horizontal="general" vertical="bottom" textRotation="0" wrapText="1" indent="0" shrinkToFit="0" readingOrder="0"/>
      <protection locked="0" hidden="0"/>
    </dxf>
    <dxf>
      <numFmt numFmtId="30" formatCode="@"/>
      <alignment horizontal="general" vertical="bottom" textRotation="0" wrapText="1" indent="0" shrinkToFit="0" readingOrder="0"/>
      <protection locked="0" hidden="0"/>
    </dxf>
    <dxf>
      <numFmt numFmtId="0" formatCode="General"/>
      <alignment horizontal="general" vertical="bottom" textRotation="0" wrapText="1" indent="0" shrinkToFit="0" readingOrder="0"/>
      <protection locked="0" hidden="0"/>
    </dxf>
    <dxf>
      <numFmt numFmtId="0" formatCode="General"/>
      <alignment horizontal="general" vertical="bottom" textRotation="0" wrapText="1" indent="0" shrinkToFit="0" readingOrder="0"/>
      <protection locked="0" hidden="0"/>
    </dxf>
    <dxf>
      <numFmt numFmtId="1" formatCode="0"/>
      <alignment horizontal="general" vertical="bottom" textRotation="0" wrapText="1" indent="0" shrinkToFit="0" readingOrder="0"/>
      <protection locked="0" hidden="0"/>
    </dxf>
    <dxf>
      <numFmt numFmtId="30" formatCode="@"/>
      <alignment horizontal="general" vertical="bottom" textRotation="0" wrapText="1" indent="0" shrinkToFit="0" readingOrder="0"/>
      <protection locked="0" hidden="0"/>
    </dxf>
    <dxf>
      <numFmt numFmtId="0" formatCode="General"/>
      <alignment horizontal="general" vertical="bottom" textRotation="0" wrapText="1" indent="0" shrinkToFit="0" readingOrder="0"/>
      <protection locked="0" hidden="0"/>
    </dxf>
    <dxf>
      <numFmt numFmtId="0" formatCode="General"/>
      <alignment horizontal="general" vertical="bottom" textRotation="0" wrapText="1" indent="0" shrinkToFit="0" readingOrder="0"/>
      <protection locked="0" hidden="0"/>
    </dxf>
    <dxf>
      <alignment horizontal="general" vertical="bottom" textRotation="0" wrapText="1" indent="0" shrinkToFit="0" readingOrder="0"/>
      <protection locked="0" hidden="0"/>
    </dxf>
    <dxf>
      <protection locked="0" hidden="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9D029AEC-FAF4-4B2F-BA8A-F2BEEB94DF37}" name="Table3217293827" displayName="Table3217293827" ref="A4:I5" totalsRowShown="0" headerRowDxfId="65" dataDxfId="64">
  <tableColumns count="9">
    <tableColumn id="1" xr3:uid="{EED2853B-1791-46F8-8570-72D0F5A56270}" name="Facility Name" dataDxfId="63"/>
    <tableColumn id="2" xr3:uid="{5C8E3352-F75B-4EAD-B7F0-FAEB3699C820}" name="Facility ID" dataDxfId="62"/>
    <tableColumn id="3" xr3:uid="{7E2FA036-9CFB-47B0-8683-B3926A9CD7A3}" name="30-Day Period" dataDxfId="61"/>
    <tableColumn id="4" xr3:uid="{D4258D72-C008-4119-95B3-852876047761}" name="Year" dataDxfId="60"/>
    <tableColumn id="5" xr3:uid="{27A7082E-0964-4ACE-BFEB-04E31B4E0E08}" name="Tank Number" dataDxfId="59"/>
    <tableColumn id="6" xr3:uid="{C2FBA027-1F59-4D37-AC06-54A615869DBB}" name="Tank Capacity" dataDxfId="58"/>
    <tableColumn id="7" xr3:uid="{12CF7520-DE0D-4440-9BB6-601EBC5810BE}" name="Fuel Type" dataDxfId="57"/>
    <tableColumn id="8" xr3:uid="{4D871F1D-E3FE-4074-B887-D59498041B48}" name="Midgrade % Regular" dataDxfId="56" dataCellStyle="Percent"/>
    <tableColumn id="9" xr3:uid="{F298D544-2791-48FF-96F3-3EDD52F6F525}" name="Midgrade % Super" dataDxfId="55" dataCellStyle="Percent"/>
  </tableColumns>
  <tableStyleInfo name="TableStyleMedium9"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E87DD832-F4B7-4B2C-8BEC-B31EE40D4994}" name="Table7619314039" displayName="Table7619314039" ref="A41:H42" totalsRowShown="0" headerRowDxfId="54" dataDxfId="53">
  <tableColumns count="8">
    <tableColumn id="1" xr3:uid="{EC876902-D06A-4344-AADF-777D1704B421}" name="Water Level Reading" dataDxfId="52"/>
    <tableColumn id="2" xr3:uid="{87C8395B-B3DC-4860-94A9-CC34563A1999}" name="Date of Water Level" dataDxfId="51"/>
    <tableColumn id="3" xr3:uid="{2840C48E-EFB5-4151-AEC9-EB167B73CFA7}" name="Sum for Daily Gallons Dispensed" dataDxfId="50">
      <calculatedColumnFormula>(SUM(Table43183039610[Daily Regular Gallons Dispensed]))+(SUM(Table43183039610[Daily Midgrade Gallons Dispensed % Regular]))</calculatedColumnFormula>
    </tableColumn>
    <tableColumn id="4" xr3:uid="{D8D217DF-8B66-41C4-B105-FA2633875283}" name="Math Check" dataDxfId="49">
      <calculatedColumnFormula>SUM(B9+G42-F42-C42)</calculatedColumnFormula>
    </tableColumn>
    <tableColumn id="5" xr3:uid="{4276023C-3717-4EA4-914C-AB993E0DAD55}" name="Leak Check" dataDxfId="48">
      <calculatedColumnFormula>SUM(C42*0.01+130)</calculatedColumnFormula>
    </tableColumn>
    <tableColumn id="6" xr3:uid="{8637B6BD-EBFE-4785-90D1-6B2B1CCD50DE}" name="Last Day Stick Reading" dataDxfId="47"/>
    <tableColumn id="7" xr3:uid="{B511C8AF-1AA2-4712-B952-090766F96684}" name="Sum for Gallons Delivered" dataDxfId="46">
      <calculatedColumnFormula>SUM(F9:F38)</calculatedColumnFormula>
    </tableColumn>
    <tableColumn id="8" xr3:uid="{620D48C8-5F23-4059-AC7D-B21ACE37B39A}" name="Sum for Daily Over/Short (absolute value)" dataDxfId="45">
      <calculatedColumnFormula>ABS(SUM(I9:I38))</calculatedColumnFormula>
    </tableColumn>
  </tableColumns>
  <tableStyleInfo name="TableStyleMedium9"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CC289D00-13C2-464B-986F-91BC45B947B6}" name="Table43183039610" displayName="Table43183039610" ref="A8:J38" totalsRowShown="0" headerRowDxfId="44" dataDxfId="43">
  <tableColumns count="10">
    <tableColumn id="1" xr3:uid="{E1CFE952-D876-48FD-90AC-F98CD84D8EDB}" name="Date" dataDxfId="42"/>
    <tableColumn id="2" xr3:uid="{78B82764-44F6-4325-A73E-014A8E9F248A}" name="Initial Stick Reading (Regular Gallons)" dataDxfId="41">
      <calculatedColumnFormula>H8</calculatedColumnFormula>
    </tableColumn>
    <tableColumn id="9" xr3:uid="{F8CDF797-6B7F-44E0-AECD-F815E3484850}" name="Daily Regular Gallons Dispensed" dataDxfId="40"/>
    <tableColumn id="10" xr3:uid="{27BCED43-8C8C-4C0C-BC74-C193E35FEB39}" name="Daily Midgrade Gallons Dispensed" dataDxfId="39"/>
    <tableColumn id="3" xr3:uid="{CCD56429-C0F0-45B0-9493-67D1C46E4E1E}" name="Daily Midgrade Gallons Dispensed % Regular" dataDxfId="38">
      <calculatedColumnFormula>D9*Table3217293827[Midgrade % Regular]</calculatedColumnFormula>
    </tableColumn>
    <tableColumn id="4" xr3:uid="{786EA290-9BE1-422D-913F-EBFDE5ABCE39}" name="Regular Gallons Delivered" dataDxfId="37"/>
    <tableColumn id="5" xr3:uid="{BD45E76A-BC3D-4685-A2BC-1C80A6A831D7}" name="Book Inventory  (Regular Gallons)" dataDxfId="36">
      <calculatedColumnFormula>SUM(B9-C9-E9+F9)</calculatedColumnFormula>
    </tableColumn>
    <tableColumn id="6" xr3:uid="{58092D4A-5EE4-467D-A33A-D90974398B9F}" name="Closing Stick Reading  (Regular Gallons)" dataDxfId="35"/>
    <tableColumn id="7" xr3:uid="{602344AE-0D13-4887-9B9E-6A9A8FEAA57D}" name="Daily Over or (Short)" dataDxfId="34">
      <calculatedColumnFormula>SUM(H9-G9)</calculatedColumnFormula>
    </tableColumn>
    <tableColumn id="8" xr3:uid="{9B84D88E-D16B-4C09-8419-20BDF9B38840}" name="Initials" dataDxfId="33"/>
  </tableColumns>
  <tableStyleInfo name="TableStyleMedium9"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111E62C7-17B2-4ED4-A6B5-93DABA5C3A14}" name="Table3217293828" displayName="Table3217293828" ref="A4:I5" totalsRowShown="0" headerRowDxfId="32" dataDxfId="31">
  <tableColumns count="9">
    <tableColumn id="1" xr3:uid="{03A78D7A-0160-474E-A6A9-60A3AED044A7}" name="Facility Name" dataDxfId="30"/>
    <tableColumn id="2" xr3:uid="{31366C49-C73F-4960-92FD-6DC4AA660F1D}" name="Facility ID" dataDxfId="29"/>
    <tableColumn id="3" xr3:uid="{20719D49-8571-4092-B4A4-D7866950637F}" name="30-Day Period" dataDxfId="28"/>
    <tableColumn id="4" xr3:uid="{576C7D28-9985-4DC4-8673-708C9FD9D62C}" name="Year" dataDxfId="27"/>
    <tableColumn id="5" xr3:uid="{B1D41DD5-0E3A-437F-B38F-1A33FC22C0A4}" name="Tank Number" dataDxfId="26"/>
    <tableColumn id="6" xr3:uid="{07012D20-814E-4EFF-AC50-690629FB7423}" name="Tank Capacity" dataDxfId="25"/>
    <tableColumn id="7" xr3:uid="{8291CE64-7673-4B01-8013-3222EEA6E3E9}" name="Fuel Type" dataDxfId="24"/>
    <tableColumn id="8" xr3:uid="{D3B65255-B247-45EE-AD61-4F36402D6F61}" name="Midgrade % Regular" dataDxfId="23" dataCellStyle="Percent"/>
    <tableColumn id="9" xr3:uid="{C1C38D33-E684-430D-8897-5A3EC3B1ADB9}" name="Midgrade % Super" dataDxfId="22" dataCellStyle="Percent"/>
  </tableColumns>
  <tableStyleInfo name="TableStyleMedium9"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1EBECFC9-B994-4076-ADFE-77658E896E77}" name="Table76193140341" displayName="Table76193140341" ref="A41:H42" totalsRowShown="0" headerRowDxfId="21" dataDxfId="20">
  <tableColumns count="8">
    <tableColumn id="1" xr3:uid="{174BC427-32EC-4A05-8241-BFE1F659F0B0}" name="Water Level Reading" dataDxfId="19"/>
    <tableColumn id="2" xr3:uid="{6064FB63-E6C5-4593-A128-9B6667ECA8A4}" name="Date of Water Level" dataDxfId="18"/>
    <tableColumn id="3" xr3:uid="{FED2A3A2-D58A-481E-A416-925E29211033}" name="Sum for Daily Gallons Dispensed" dataDxfId="17">
      <calculatedColumnFormula>(SUM(Table43183039642[Daily Super Gallons Dispensed]))+(SUM(Table43183039642[Daily Midgrade Gallons Dispensed % Super]))</calculatedColumnFormula>
    </tableColumn>
    <tableColumn id="4" xr3:uid="{EFADA83C-AD37-4BEA-9A42-6A5902A1F34B}" name="Math Check" dataDxfId="16">
      <calculatedColumnFormula>SUM(B9+G42-F42-C42)</calculatedColumnFormula>
    </tableColumn>
    <tableColumn id="5" xr3:uid="{64924666-B765-481A-B65E-46FCF710BD66}" name="Leak Check" dataDxfId="15">
      <calculatedColumnFormula>SUM(C42*0.01+130)</calculatedColumnFormula>
    </tableColumn>
    <tableColumn id="6" xr3:uid="{8738886E-D179-4C1F-A56B-FB0198C7EAF6}" name="Last Day Stick Reading" dataDxfId="14"/>
    <tableColumn id="7" xr3:uid="{2D35BBC2-6E16-4116-94F2-342B13483249}" name="Sum for Gallons Delivered" dataDxfId="13">
      <calculatedColumnFormula>SUM(F9:F38)</calculatedColumnFormula>
    </tableColumn>
    <tableColumn id="8" xr3:uid="{C428A120-5642-4301-B437-21C1B85BAD04}" name="Sum for Daily Over/Short (absolute value)" dataDxfId="12">
      <calculatedColumnFormula>ABS(SUM(I9:I38))</calculatedColumnFormula>
    </tableColumn>
  </tableColumns>
  <tableStyleInfo name="TableStyleMedium9"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AC70CC0C-7081-4AAD-BA8A-56455FF1A5AE}" name="Table43183039642" displayName="Table43183039642" ref="A8:J38" totalsRowShown="0" headerRowDxfId="11" dataDxfId="10">
  <tableColumns count="10">
    <tableColumn id="1" xr3:uid="{3CFAE506-61CA-457A-A78D-0A472A497469}" name="Date" dataDxfId="9"/>
    <tableColumn id="2" xr3:uid="{A1C6B724-9CEB-4E28-994C-3DA7D4BE134D}" name="Initial Stick Reading (Super Gallons)" dataDxfId="8">
      <calculatedColumnFormula>H8</calculatedColumnFormula>
    </tableColumn>
    <tableColumn id="9" xr3:uid="{B8923663-7A74-4BBD-BA31-D717A3091E5E}" name="Daily Super Gallons Dispensed" dataDxfId="7"/>
    <tableColumn id="10" xr3:uid="{13353FFF-F49B-4522-B4B5-0DB441B3BF0D}" name="Daily Midgrade Gallons Dispensed" dataDxfId="6"/>
    <tableColumn id="3" xr3:uid="{E41F89D5-2791-4B29-81F3-908731B6D153}" name="Daily Midgrade Gallons Dispensed % Super" dataDxfId="5">
      <calculatedColumnFormula>D9*Table3217293828[Midgrade % Super]</calculatedColumnFormula>
    </tableColumn>
    <tableColumn id="4" xr3:uid="{702E564F-CA68-4F62-8DF6-1A4C82044C81}" name="Super Gallons Delivered" dataDxfId="4"/>
    <tableColumn id="5" xr3:uid="{4972A20C-9594-43B5-8D49-4FAC3315DBAB}" name="Book Inventory  (Super Gallons)" dataDxfId="3">
      <calculatedColumnFormula>SUM(B9-C9-E9+F9)</calculatedColumnFormula>
    </tableColumn>
    <tableColumn id="6" xr3:uid="{87443B63-7558-452E-AD09-1482C61CD7A1}" name="Closing Stick Reading  (Super Gallons)" dataDxfId="2"/>
    <tableColumn id="7" xr3:uid="{3085E932-A564-4CA9-A2BB-E8EB24E1E785}" name="Daily Over or (Short)" dataDxfId="1">
      <calculatedColumnFormula>SUM(H9-G9)</calculatedColumnFormula>
    </tableColumn>
    <tableColumn id="8" xr3:uid="{554E535D-258C-4AC1-BA46-A435F2F6B45D}" name="Initials" dataDxfId="0"/>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2.bin"/><Relationship Id="rId4" Type="http://schemas.openxmlformats.org/officeDocument/2006/relationships/table" Target="../tables/table3.xml"/></Relationships>
</file>

<file path=xl/worksheets/_rels/sheet3.xml.rels><?xml version="1.0" encoding="UTF-8" standalone="yes"?>
<Relationships xmlns="http://schemas.openxmlformats.org/package/2006/relationships"><Relationship Id="rId3" Type="http://schemas.openxmlformats.org/officeDocument/2006/relationships/table" Target="../tables/table5.xml"/><Relationship Id="rId2" Type="http://schemas.openxmlformats.org/officeDocument/2006/relationships/table" Target="../tables/table4.xml"/><Relationship Id="rId1" Type="http://schemas.openxmlformats.org/officeDocument/2006/relationships/printerSettings" Target="../printerSettings/printerSettings3.bin"/><Relationship Id="rId4" Type="http://schemas.openxmlformats.org/officeDocument/2006/relationships/table" Target="../tables/table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3A5F03-8840-4133-B4BD-61696B8F3716}">
  <dimension ref="A1:A54"/>
  <sheetViews>
    <sheetView tabSelected="1" workbookViewId="0"/>
  </sheetViews>
  <sheetFormatPr defaultColWidth="9.140625" defaultRowHeight="15" x14ac:dyDescent="0.25"/>
  <cols>
    <col min="1" max="1" width="137.85546875" style="2" customWidth="1"/>
  </cols>
  <sheetData>
    <row r="1" spans="1:1" ht="18" thickBot="1" x14ac:dyDescent="0.3">
      <c r="A1" s="1" t="s">
        <v>0</v>
      </c>
    </row>
    <row r="2" spans="1:1" ht="30.75" thickTop="1" x14ac:dyDescent="0.25">
      <c r="A2" s="2" t="s">
        <v>1</v>
      </c>
    </row>
    <row r="3" spans="1:1" ht="45" x14ac:dyDescent="0.25">
      <c r="A3" s="2" t="s">
        <v>2</v>
      </c>
    </row>
    <row r="4" spans="1:1" ht="18" thickBot="1" x14ac:dyDescent="0.3">
      <c r="A4" s="1" t="s">
        <v>3</v>
      </c>
    </row>
    <row r="5" spans="1:1" ht="30.75" thickTop="1" x14ac:dyDescent="0.25">
      <c r="A5" s="2" t="s">
        <v>73</v>
      </c>
    </row>
    <row r="6" spans="1:1" ht="30" x14ac:dyDescent="0.25">
      <c r="A6" s="3" t="s">
        <v>4</v>
      </c>
    </row>
    <row r="7" spans="1:1" ht="45" x14ac:dyDescent="0.25">
      <c r="A7" s="2" t="s">
        <v>74</v>
      </c>
    </row>
    <row r="8" spans="1:1" x14ac:dyDescent="0.25">
      <c r="A8" s="2" t="s">
        <v>5</v>
      </c>
    </row>
    <row r="9" spans="1:1" x14ac:dyDescent="0.25">
      <c r="A9" s="2" t="s">
        <v>6</v>
      </c>
    </row>
    <row r="10" spans="1:1" x14ac:dyDescent="0.25">
      <c r="A10" s="2" t="s">
        <v>7</v>
      </c>
    </row>
    <row r="11" spans="1:1" x14ac:dyDescent="0.25">
      <c r="A11" s="2" t="s">
        <v>8</v>
      </c>
    </row>
    <row r="12" spans="1:1" ht="18" thickBot="1" x14ac:dyDescent="0.3">
      <c r="A12" s="1" t="s">
        <v>75</v>
      </c>
    </row>
    <row r="13" spans="1:1" ht="15.75" thickTop="1" x14ac:dyDescent="0.25">
      <c r="A13" s="2" t="s">
        <v>9</v>
      </c>
    </row>
    <row r="14" spans="1:1" x14ac:dyDescent="0.25">
      <c r="A14" s="2" t="s">
        <v>10</v>
      </c>
    </row>
    <row r="15" spans="1:1" x14ac:dyDescent="0.25">
      <c r="A15" s="2" t="s">
        <v>11</v>
      </c>
    </row>
    <row r="16" spans="1:1" x14ac:dyDescent="0.25">
      <c r="A16" s="2" t="s">
        <v>12</v>
      </c>
    </row>
    <row r="17" spans="1:1" x14ac:dyDescent="0.25">
      <c r="A17" s="2" t="s">
        <v>13</v>
      </c>
    </row>
    <row r="18" spans="1:1" x14ac:dyDescent="0.25">
      <c r="A18" s="2" t="s">
        <v>14</v>
      </c>
    </row>
    <row r="19" spans="1:1" x14ac:dyDescent="0.25">
      <c r="A19" s="2" t="s">
        <v>15</v>
      </c>
    </row>
    <row r="20" spans="1:1" x14ac:dyDescent="0.25">
      <c r="A20" s="2" t="s">
        <v>46</v>
      </c>
    </row>
    <row r="21" spans="1:1" ht="30" x14ac:dyDescent="0.25">
      <c r="A21" s="4" t="s">
        <v>81</v>
      </c>
    </row>
    <row r="22" spans="1:1" ht="30" x14ac:dyDescent="0.25">
      <c r="A22" s="4" t="s">
        <v>82</v>
      </c>
    </row>
    <row r="23" spans="1:1" ht="18" thickBot="1" x14ac:dyDescent="0.3">
      <c r="A23" s="1" t="s">
        <v>76</v>
      </c>
    </row>
    <row r="24" spans="1:1" ht="15.75" thickTop="1" x14ac:dyDescent="0.25">
      <c r="A24" s="2" t="s">
        <v>16</v>
      </c>
    </row>
    <row r="25" spans="1:1" x14ac:dyDescent="0.25">
      <c r="A25" s="2" t="s">
        <v>57</v>
      </c>
    </row>
    <row r="26" spans="1:1" x14ac:dyDescent="0.25">
      <c r="A26" s="2" t="s">
        <v>58</v>
      </c>
    </row>
    <row r="27" spans="1:1" x14ac:dyDescent="0.25">
      <c r="A27" s="5" t="s">
        <v>59</v>
      </c>
    </row>
    <row r="28" spans="1:1" x14ac:dyDescent="0.25">
      <c r="A28" s="4" t="s">
        <v>83</v>
      </c>
    </row>
    <row r="29" spans="1:1" x14ac:dyDescent="0.25">
      <c r="A29" s="4" t="s">
        <v>60</v>
      </c>
    </row>
    <row r="30" spans="1:1" x14ac:dyDescent="0.25">
      <c r="A30" s="2" t="s">
        <v>61</v>
      </c>
    </row>
    <row r="31" spans="1:1" x14ac:dyDescent="0.25">
      <c r="A31" s="2" t="s">
        <v>62</v>
      </c>
    </row>
    <row r="32" spans="1:1" x14ac:dyDescent="0.25">
      <c r="A32" s="2" t="s">
        <v>63</v>
      </c>
    </row>
    <row r="33" spans="1:1" x14ac:dyDescent="0.25">
      <c r="A33" s="2" t="s">
        <v>64</v>
      </c>
    </row>
    <row r="34" spans="1:1" x14ac:dyDescent="0.25">
      <c r="A34" s="2" t="s">
        <v>77</v>
      </c>
    </row>
    <row r="35" spans="1:1" ht="18" thickBot="1" x14ac:dyDescent="0.3">
      <c r="A35" s="1" t="s">
        <v>78</v>
      </c>
    </row>
    <row r="36" spans="1:1" ht="15.75" thickTop="1" x14ac:dyDescent="0.25">
      <c r="A36" s="2" t="s">
        <v>84</v>
      </c>
    </row>
    <row r="37" spans="1:1" x14ac:dyDescent="0.25">
      <c r="A37" s="2" t="s">
        <v>65</v>
      </c>
    </row>
    <row r="38" spans="1:1" x14ac:dyDescent="0.25">
      <c r="A38" s="2" t="s">
        <v>66</v>
      </c>
    </row>
    <row r="39" spans="1:1" x14ac:dyDescent="0.25">
      <c r="A39" s="2" t="s">
        <v>67</v>
      </c>
    </row>
    <row r="40" spans="1:1" x14ac:dyDescent="0.25">
      <c r="A40" s="2" t="s">
        <v>68</v>
      </c>
    </row>
    <row r="41" spans="1:1" x14ac:dyDescent="0.25">
      <c r="A41" s="2" t="s">
        <v>69</v>
      </c>
    </row>
    <row r="42" spans="1:1" x14ac:dyDescent="0.25">
      <c r="A42" s="2" t="s">
        <v>70</v>
      </c>
    </row>
    <row r="43" spans="1:1" x14ac:dyDescent="0.25">
      <c r="A43" s="2" t="s">
        <v>71</v>
      </c>
    </row>
    <row r="44" spans="1:1" x14ac:dyDescent="0.25">
      <c r="A44" s="2" t="s">
        <v>85</v>
      </c>
    </row>
    <row r="45" spans="1:1" x14ac:dyDescent="0.25">
      <c r="A45" s="2" t="s">
        <v>17</v>
      </c>
    </row>
    <row r="46" spans="1:1" ht="18" thickBot="1" x14ac:dyDescent="0.3">
      <c r="A46" s="1" t="s">
        <v>18</v>
      </c>
    </row>
    <row r="47" spans="1:1" ht="15.75" thickTop="1" x14ac:dyDescent="0.25">
      <c r="A47" s="2" t="s">
        <v>92</v>
      </c>
    </row>
    <row r="48" spans="1:1" s="6" customFormat="1" x14ac:dyDescent="0.25">
      <c r="A48" s="2" t="s">
        <v>89</v>
      </c>
    </row>
    <row r="49" spans="1:1" s="6" customFormat="1" ht="30" x14ac:dyDescent="0.25">
      <c r="A49" s="2" t="s">
        <v>88</v>
      </c>
    </row>
    <row r="50" spans="1:1" ht="18" thickBot="1" x14ac:dyDescent="0.3">
      <c r="A50" s="1" t="s">
        <v>19</v>
      </c>
    </row>
    <row r="51" spans="1:1" ht="15.75" thickTop="1" x14ac:dyDescent="0.25">
      <c r="A51" s="2" t="s">
        <v>80</v>
      </c>
    </row>
    <row r="52" spans="1:1" x14ac:dyDescent="0.25">
      <c r="A52" s="2" t="s">
        <v>79</v>
      </c>
    </row>
    <row r="53" spans="1:1" x14ac:dyDescent="0.25">
      <c r="A53" s="2" t="s">
        <v>72</v>
      </c>
    </row>
    <row r="54" spans="1:1" x14ac:dyDescent="0.25">
      <c r="A54" s="22" t="s">
        <v>93</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77C68A-BEB3-4607-A35D-5EF81821C505}">
  <sheetPr>
    <pageSetUpPr fitToPage="1"/>
  </sheetPr>
  <dimension ref="A1:J44"/>
  <sheetViews>
    <sheetView zoomScaleNormal="100" workbookViewId="0"/>
  </sheetViews>
  <sheetFormatPr defaultColWidth="9.140625" defaultRowHeight="15" x14ac:dyDescent="0.25"/>
  <cols>
    <col min="1" max="1" width="15.28515625" style="7" customWidth="1"/>
    <col min="2" max="2" width="21.7109375" style="7" customWidth="1"/>
    <col min="3" max="3" width="19.7109375" style="7" customWidth="1"/>
    <col min="4" max="4" width="23" style="7" customWidth="1"/>
    <col min="5" max="5" width="14.7109375" style="7" customWidth="1"/>
    <col min="6" max="6" width="22.7109375" style="7" customWidth="1"/>
    <col min="7" max="7" width="17" style="7" customWidth="1"/>
    <col min="8" max="8" width="19" style="7" bestFit="1" customWidth="1"/>
    <col min="9" max="9" width="22" style="7" customWidth="1"/>
    <col min="10" max="11" width="12" style="7" customWidth="1"/>
    <col min="12" max="16384" width="9.140625" style="7"/>
  </cols>
  <sheetData>
    <row r="1" spans="1:10" x14ac:dyDescent="0.25">
      <c r="A1" s="21" t="s">
        <v>20</v>
      </c>
      <c r="B1" s="21"/>
      <c r="C1" s="21"/>
      <c r="D1" s="21"/>
      <c r="E1" s="21"/>
      <c r="F1" s="21"/>
      <c r="G1" s="21"/>
      <c r="H1" s="21"/>
    </row>
    <row r="3" spans="1:10" ht="16.5" x14ac:dyDescent="0.25">
      <c r="A3" s="24" t="s">
        <v>6</v>
      </c>
      <c r="B3" s="24"/>
      <c r="C3" s="24"/>
      <c r="D3" s="24"/>
      <c r="E3" s="24"/>
      <c r="F3" s="24"/>
      <c r="G3" s="24"/>
      <c r="H3" s="24"/>
      <c r="I3" s="24"/>
    </row>
    <row r="4" spans="1:10" x14ac:dyDescent="0.25">
      <c r="A4" s="7" t="s">
        <v>21</v>
      </c>
      <c r="B4" s="7" t="s">
        <v>22</v>
      </c>
      <c r="C4" s="7" t="s">
        <v>23</v>
      </c>
      <c r="D4" s="7" t="s">
        <v>24</v>
      </c>
      <c r="E4" s="7" t="s">
        <v>25</v>
      </c>
      <c r="F4" s="7" t="s">
        <v>26</v>
      </c>
      <c r="G4" s="7" t="s">
        <v>27</v>
      </c>
      <c r="H4" s="7" t="s">
        <v>28</v>
      </c>
      <c r="I4" s="7" t="s">
        <v>29</v>
      </c>
    </row>
    <row r="5" spans="1:10" x14ac:dyDescent="0.25">
      <c r="A5" s="8"/>
      <c r="B5" s="8"/>
      <c r="C5" s="9"/>
      <c r="D5" s="10"/>
      <c r="E5" s="8"/>
      <c r="F5" s="8"/>
      <c r="G5" s="9" t="s">
        <v>30</v>
      </c>
      <c r="H5" s="19"/>
      <c r="I5" s="19"/>
    </row>
    <row r="7" spans="1:10" ht="16.5" x14ac:dyDescent="0.25">
      <c r="A7" s="24" t="s">
        <v>31</v>
      </c>
      <c r="B7" s="24"/>
      <c r="C7" s="24"/>
      <c r="D7" s="24"/>
      <c r="E7" s="24"/>
      <c r="F7" s="24"/>
      <c r="G7" s="24"/>
      <c r="H7" s="24"/>
      <c r="I7" s="24"/>
    </row>
    <row r="8" spans="1:10" s="11" customFormat="1" ht="60" x14ac:dyDescent="0.25">
      <c r="A8" s="11" t="s">
        <v>32</v>
      </c>
      <c r="B8" s="12" t="s">
        <v>47</v>
      </c>
      <c r="C8" s="12" t="s">
        <v>48</v>
      </c>
      <c r="D8" s="12" t="s">
        <v>33</v>
      </c>
      <c r="E8" s="12" t="s">
        <v>34</v>
      </c>
      <c r="F8" s="12" t="s">
        <v>49</v>
      </c>
      <c r="G8" s="12" t="s">
        <v>50</v>
      </c>
      <c r="H8" s="12" t="s">
        <v>51</v>
      </c>
      <c r="I8" s="11" t="s">
        <v>35</v>
      </c>
      <c r="J8" s="11" t="s">
        <v>36</v>
      </c>
    </row>
    <row r="9" spans="1:10" x14ac:dyDescent="0.25">
      <c r="A9" s="13"/>
      <c r="E9" s="16">
        <f>D9*Table3217293827[Midgrade % Regular]</f>
        <v>0</v>
      </c>
      <c r="G9" s="16">
        <f>SUM(B9-C9-E9+F9)</f>
        <v>0</v>
      </c>
      <c r="I9" s="17">
        <f>SUM(H9-G9)</f>
        <v>0</v>
      </c>
    </row>
    <row r="10" spans="1:10" x14ac:dyDescent="0.25">
      <c r="A10" s="13"/>
      <c r="E10" s="16">
        <f>D10*Table3217293827[Midgrade % Regular]</f>
        <v>0</v>
      </c>
      <c r="G10" s="16">
        <f>SUM(B10-C10-E10+F10)</f>
        <v>0</v>
      </c>
      <c r="I10" s="17">
        <f t="shared" ref="I10:I38" si="0">SUM(H10-G10)</f>
        <v>0</v>
      </c>
    </row>
    <row r="11" spans="1:10" x14ac:dyDescent="0.25">
      <c r="A11" s="13"/>
      <c r="E11" s="16">
        <f>D11*Table3217293827[Midgrade % Regular]</f>
        <v>0</v>
      </c>
      <c r="G11" s="16">
        <f>SUM(B11-C11-E11+F11)</f>
        <v>0</v>
      </c>
      <c r="I11" s="17">
        <f t="shared" si="0"/>
        <v>0</v>
      </c>
    </row>
    <row r="12" spans="1:10" x14ac:dyDescent="0.25">
      <c r="A12" s="13"/>
      <c r="E12" s="16">
        <f>D12*Table3217293827[Midgrade % Regular]</f>
        <v>0</v>
      </c>
      <c r="G12" s="16">
        <f t="shared" ref="G12:G38" si="1">SUM(B12-C12-E12+F12)</f>
        <v>0</v>
      </c>
      <c r="I12" s="17">
        <f t="shared" si="0"/>
        <v>0</v>
      </c>
    </row>
    <row r="13" spans="1:10" x14ac:dyDescent="0.25">
      <c r="A13" s="13"/>
      <c r="E13" s="16">
        <f>D13*Table3217293827[Midgrade % Regular]</f>
        <v>0</v>
      </c>
      <c r="G13" s="16">
        <f t="shared" si="1"/>
        <v>0</v>
      </c>
      <c r="I13" s="17">
        <f t="shared" si="0"/>
        <v>0</v>
      </c>
    </row>
    <row r="14" spans="1:10" x14ac:dyDescent="0.25">
      <c r="A14" s="13"/>
      <c r="E14" s="16">
        <f>D14*Table3217293827[Midgrade % Regular]</f>
        <v>0</v>
      </c>
      <c r="G14" s="16">
        <f t="shared" si="1"/>
        <v>0</v>
      </c>
      <c r="I14" s="17">
        <f t="shared" si="0"/>
        <v>0</v>
      </c>
    </row>
    <row r="15" spans="1:10" x14ac:dyDescent="0.25">
      <c r="A15" s="13"/>
      <c r="E15" s="16">
        <f>D15*Table3217293827[Midgrade % Regular]</f>
        <v>0</v>
      </c>
      <c r="G15" s="16">
        <f>SUM(B15-C15-E15+F15)</f>
        <v>0</v>
      </c>
      <c r="I15" s="17">
        <f t="shared" si="0"/>
        <v>0</v>
      </c>
    </row>
    <row r="16" spans="1:10" x14ac:dyDescent="0.25">
      <c r="A16" s="13"/>
      <c r="E16" s="16">
        <f>D16*Table3217293827[Midgrade % Regular]</f>
        <v>0</v>
      </c>
      <c r="G16" s="16">
        <f t="shared" si="1"/>
        <v>0</v>
      </c>
      <c r="I16" s="17">
        <f t="shared" si="0"/>
        <v>0</v>
      </c>
    </row>
    <row r="17" spans="1:9" x14ac:dyDescent="0.25">
      <c r="A17" s="13"/>
      <c r="E17" s="16">
        <f>D17*Table3217293827[Midgrade % Regular]</f>
        <v>0</v>
      </c>
      <c r="G17" s="16">
        <f t="shared" si="1"/>
        <v>0</v>
      </c>
      <c r="I17" s="17">
        <f t="shared" si="0"/>
        <v>0</v>
      </c>
    </row>
    <row r="18" spans="1:9" x14ac:dyDescent="0.25">
      <c r="A18" s="13"/>
      <c r="E18" s="16">
        <f>D18*Table3217293827[Midgrade % Regular]</f>
        <v>0</v>
      </c>
      <c r="G18" s="16">
        <f t="shared" si="1"/>
        <v>0</v>
      </c>
      <c r="I18" s="17">
        <f t="shared" si="0"/>
        <v>0</v>
      </c>
    </row>
    <row r="19" spans="1:9" x14ac:dyDescent="0.25">
      <c r="A19" s="13"/>
      <c r="E19" s="16">
        <f>D19*Table3217293827[Midgrade % Regular]</f>
        <v>0</v>
      </c>
      <c r="G19" s="16">
        <f t="shared" si="1"/>
        <v>0</v>
      </c>
      <c r="I19" s="17">
        <f t="shared" si="0"/>
        <v>0</v>
      </c>
    </row>
    <row r="20" spans="1:9" x14ac:dyDescent="0.25">
      <c r="A20" s="13"/>
      <c r="E20" s="16">
        <f>D20*Table3217293827[Midgrade % Regular]</f>
        <v>0</v>
      </c>
      <c r="G20" s="16">
        <f t="shared" si="1"/>
        <v>0</v>
      </c>
      <c r="I20" s="17">
        <f t="shared" si="0"/>
        <v>0</v>
      </c>
    </row>
    <row r="21" spans="1:9" x14ac:dyDescent="0.25">
      <c r="A21" s="13"/>
      <c r="E21" s="16">
        <f>D21*Table3217293827[Midgrade % Regular]</f>
        <v>0</v>
      </c>
      <c r="G21" s="16">
        <f t="shared" si="1"/>
        <v>0</v>
      </c>
      <c r="I21" s="17">
        <f t="shared" si="0"/>
        <v>0</v>
      </c>
    </row>
    <row r="22" spans="1:9" x14ac:dyDescent="0.25">
      <c r="A22" s="13"/>
      <c r="E22" s="16">
        <f>D22*Table3217293827[Midgrade % Regular]</f>
        <v>0</v>
      </c>
      <c r="G22" s="16">
        <f t="shared" si="1"/>
        <v>0</v>
      </c>
      <c r="I22" s="17">
        <f t="shared" si="0"/>
        <v>0</v>
      </c>
    </row>
    <row r="23" spans="1:9" x14ac:dyDescent="0.25">
      <c r="A23" s="13"/>
      <c r="E23" s="16">
        <f>D23*Table3217293827[Midgrade % Regular]</f>
        <v>0</v>
      </c>
      <c r="G23" s="16">
        <f t="shared" si="1"/>
        <v>0</v>
      </c>
      <c r="I23" s="17">
        <f t="shared" si="0"/>
        <v>0</v>
      </c>
    </row>
    <row r="24" spans="1:9" x14ac:dyDescent="0.25">
      <c r="A24" s="13"/>
      <c r="E24" s="16">
        <f>D24*Table3217293827[Midgrade % Regular]</f>
        <v>0</v>
      </c>
      <c r="G24" s="16">
        <f t="shared" si="1"/>
        <v>0</v>
      </c>
      <c r="I24" s="17">
        <f t="shared" si="0"/>
        <v>0</v>
      </c>
    </row>
    <row r="25" spans="1:9" x14ac:dyDescent="0.25">
      <c r="A25" s="13"/>
      <c r="E25" s="16">
        <f>D25*Table3217293827[Midgrade % Regular]</f>
        <v>0</v>
      </c>
      <c r="G25" s="16">
        <f t="shared" si="1"/>
        <v>0</v>
      </c>
      <c r="I25" s="17">
        <f t="shared" si="0"/>
        <v>0</v>
      </c>
    </row>
    <row r="26" spans="1:9" x14ac:dyDescent="0.25">
      <c r="A26" s="13"/>
      <c r="E26" s="16">
        <f>D26*Table3217293827[Midgrade % Regular]</f>
        <v>0</v>
      </c>
      <c r="G26" s="16">
        <f t="shared" si="1"/>
        <v>0</v>
      </c>
      <c r="I26" s="17">
        <f t="shared" si="0"/>
        <v>0</v>
      </c>
    </row>
    <row r="27" spans="1:9" x14ac:dyDescent="0.25">
      <c r="A27" s="13"/>
      <c r="E27" s="16">
        <f>D27*Table3217293827[Midgrade % Regular]</f>
        <v>0</v>
      </c>
      <c r="G27" s="16">
        <f t="shared" si="1"/>
        <v>0</v>
      </c>
      <c r="I27" s="17">
        <f t="shared" si="0"/>
        <v>0</v>
      </c>
    </row>
    <row r="28" spans="1:9" x14ac:dyDescent="0.25">
      <c r="A28" s="13"/>
      <c r="E28" s="16">
        <f>D28*Table3217293827[Midgrade % Regular]</f>
        <v>0</v>
      </c>
      <c r="G28" s="16">
        <f t="shared" si="1"/>
        <v>0</v>
      </c>
      <c r="I28" s="17">
        <f t="shared" si="0"/>
        <v>0</v>
      </c>
    </row>
    <row r="29" spans="1:9" x14ac:dyDescent="0.25">
      <c r="A29" s="13"/>
      <c r="E29" s="16">
        <f>D29*Table3217293827[Midgrade % Regular]</f>
        <v>0</v>
      </c>
      <c r="G29" s="16">
        <f t="shared" si="1"/>
        <v>0</v>
      </c>
      <c r="I29" s="17">
        <f t="shared" si="0"/>
        <v>0</v>
      </c>
    </row>
    <row r="30" spans="1:9" x14ac:dyDescent="0.25">
      <c r="A30" s="13"/>
      <c r="E30" s="16">
        <f>D30*Table3217293827[Midgrade % Regular]</f>
        <v>0</v>
      </c>
      <c r="G30" s="16">
        <f t="shared" si="1"/>
        <v>0</v>
      </c>
      <c r="I30" s="17">
        <f t="shared" si="0"/>
        <v>0</v>
      </c>
    </row>
    <row r="31" spans="1:9" x14ac:dyDescent="0.25">
      <c r="A31" s="13"/>
      <c r="E31" s="16">
        <f>D31*Table3217293827[Midgrade % Regular]</f>
        <v>0</v>
      </c>
      <c r="G31" s="16">
        <f t="shared" si="1"/>
        <v>0</v>
      </c>
      <c r="I31" s="17">
        <f t="shared" si="0"/>
        <v>0</v>
      </c>
    </row>
    <row r="32" spans="1:9" x14ac:dyDescent="0.25">
      <c r="A32" s="13"/>
      <c r="E32" s="16">
        <f>D32*Table3217293827[Midgrade % Regular]</f>
        <v>0</v>
      </c>
      <c r="G32" s="16">
        <f t="shared" si="1"/>
        <v>0</v>
      </c>
      <c r="I32" s="17">
        <f t="shared" si="0"/>
        <v>0</v>
      </c>
    </row>
    <row r="33" spans="1:9" x14ac:dyDescent="0.25">
      <c r="A33" s="13"/>
      <c r="E33" s="16">
        <f>D33*Table3217293827[Midgrade % Regular]</f>
        <v>0</v>
      </c>
      <c r="G33" s="16">
        <f t="shared" si="1"/>
        <v>0</v>
      </c>
      <c r="I33" s="17">
        <f t="shared" si="0"/>
        <v>0</v>
      </c>
    </row>
    <row r="34" spans="1:9" x14ac:dyDescent="0.25">
      <c r="A34" s="13"/>
      <c r="E34" s="16">
        <f>D34*Table3217293827[Midgrade % Regular]</f>
        <v>0</v>
      </c>
      <c r="G34" s="16">
        <f t="shared" si="1"/>
        <v>0</v>
      </c>
      <c r="I34" s="17">
        <f t="shared" si="0"/>
        <v>0</v>
      </c>
    </row>
    <row r="35" spans="1:9" x14ac:dyDescent="0.25">
      <c r="A35" s="13"/>
      <c r="E35" s="16">
        <f>D35*Table3217293827[Midgrade % Regular]</f>
        <v>0</v>
      </c>
      <c r="G35" s="16">
        <f t="shared" si="1"/>
        <v>0</v>
      </c>
      <c r="I35" s="17">
        <f t="shared" si="0"/>
        <v>0</v>
      </c>
    </row>
    <row r="36" spans="1:9" x14ac:dyDescent="0.25">
      <c r="A36" s="13"/>
      <c r="E36" s="16">
        <f>D36*Table3217293827[Midgrade % Regular]</f>
        <v>0</v>
      </c>
      <c r="G36" s="16">
        <f t="shared" si="1"/>
        <v>0</v>
      </c>
      <c r="I36" s="17">
        <f t="shared" si="0"/>
        <v>0</v>
      </c>
    </row>
    <row r="37" spans="1:9" x14ac:dyDescent="0.25">
      <c r="A37" s="13"/>
      <c r="E37" s="16">
        <f>D37*Table3217293827[Midgrade % Regular]</f>
        <v>0</v>
      </c>
      <c r="G37" s="16">
        <f t="shared" si="1"/>
        <v>0</v>
      </c>
      <c r="I37" s="17">
        <f t="shared" si="0"/>
        <v>0</v>
      </c>
    </row>
    <row r="38" spans="1:9" x14ac:dyDescent="0.25">
      <c r="A38" s="13"/>
      <c r="E38" s="16">
        <f>D38*Table3217293827[Midgrade % Regular]</f>
        <v>0</v>
      </c>
      <c r="G38" s="16">
        <f t="shared" si="1"/>
        <v>0</v>
      </c>
      <c r="I38" s="17">
        <f t="shared" si="0"/>
        <v>0</v>
      </c>
    </row>
    <row r="40" spans="1:9" ht="17.25" thickBot="1" x14ac:dyDescent="0.3">
      <c r="A40" s="23" t="s">
        <v>8</v>
      </c>
      <c r="B40" s="23"/>
      <c r="C40" s="23"/>
      <c r="D40" s="23"/>
      <c r="E40" s="23"/>
      <c r="F40" s="23"/>
      <c r="G40" s="23"/>
      <c r="H40" s="23"/>
    </row>
    <row r="41" spans="1:9" ht="45.75" thickTop="1" x14ac:dyDescent="0.25">
      <c r="A41" s="11" t="s">
        <v>37</v>
      </c>
      <c r="B41" s="7" t="s">
        <v>38</v>
      </c>
      <c r="C41" s="11" t="s">
        <v>39</v>
      </c>
      <c r="D41" s="7" t="s">
        <v>40</v>
      </c>
      <c r="E41" s="7" t="s">
        <v>41</v>
      </c>
      <c r="F41" s="7" t="s">
        <v>42</v>
      </c>
      <c r="G41" s="11" t="s">
        <v>43</v>
      </c>
      <c r="H41" s="11" t="s">
        <v>90</v>
      </c>
    </row>
    <row r="42" spans="1:9" x14ac:dyDescent="0.25">
      <c r="B42" s="14"/>
      <c r="C42" s="18">
        <f>(SUM(Table43183039610[Daily Regular Gallons Dispensed]))+(SUM(Table43183039610[Daily Midgrade Gallons Dispensed % Regular]))</f>
        <v>0</v>
      </c>
      <c r="D42" s="18">
        <f>SUM(B9+G42-F42-C42)</f>
        <v>0</v>
      </c>
      <c r="E42" s="18">
        <f>SUM(C42*0.01+130)</f>
        <v>130</v>
      </c>
      <c r="G42" s="18">
        <f>SUM(F9:F38)</f>
        <v>0</v>
      </c>
      <c r="H42" s="17">
        <f>ABS(SUM(I9:I38))</f>
        <v>0</v>
      </c>
    </row>
    <row r="43" spans="1:9" ht="21" x14ac:dyDescent="0.35">
      <c r="A43" s="15" t="s">
        <v>91</v>
      </c>
      <c r="B43" s="15"/>
      <c r="C43" s="15"/>
      <c r="D43" s="15"/>
      <c r="E43" s="15"/>
      <c r="F43" s="15" t="s">
        <v>86</v>
      </c>
      <c r="G43" s="15" t="s">
        <v>87</v>
      </c>
    </row>
    <row r="44" spans="1:9" x14ac:dyDescent="0.25">
      <c r="A44" s="22" t="s">
        <v>93</v>
      </c>
    </row>
  </sheetData>
  <sheetProtection sheet="1" selectLockedCells="1"/>
  <mergeCells count="3">
    <mergeCell ref="A40:H40"/>
    <mergeCell ref="A7:I7"/>
    <mergeCell ref="A3:I3"/>
  </mergeCells>
  <pageMargins left="0.7" right="0.7" top="0.75" bottom="0.75" header="0.3" footer="0.3"/>
  <pageSetup scale="65" fitToHeight="0" orientation="landscape" r:id="rId1"/>
  <tableParts count="3">
    <tablePart r:id="rId2"/>
    <tablePart r:id="rId3"/>
    <tablePart r:id="rId4"/>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AF51E4-68C9-45F6-B412-EB96C1B9352B}">
  <sheetPr>
    <pageSetUpPr fitToPage="1"/>
  </sheetPr>
  <dimension ref="A1:J44"/>
  <sheetViews>
    <sheetView workbookViewId="0"/>
  </sheetViews>
  <sheetFormatPr defaultColWidth="9.140625" defaultRowHeight="15" x14ac:dyDescent="0.25"/>
  <cols>
    <col min="1" max="1" width="15.28515625" style="7" customWidth="1"/>
    <col min="2" max="2" width="21.7109375" style="7" customWidth="1"/>
    <col min="3" max="3" width="19.5703125" style="7" customWidth="1"/>
    <col min="4" max="4" width="23" style="7" customWidth="1"/>
    <col min="5" max="5" width="14.7109375" style="7" customWidth="1"/>
    <col min="6" max="6" width="22.7109375" style="7" customWidth="1"/>
    <col min="7" max="7" width="17" style="7" customWidth="1"/>
    <col min="8" max="8" width="19" style="7" bestFit="1" customWidth="1"/>
    <col min="9" max="9" width="22" style="7" customWidth="1"/>
    <col min="10" max="11" width="12" style="7" customWidth="1"/>
    <col min="12" max="16384" width="9.140625" style="7"/>
  </cols>
  <sheetData>
    <row r="1" spans="1:10" x14ac:dyDescent="0.25">
      <c r="A1" s="20" t="s">
        <v>20</v>
      </c>
      <c r="B1" s="20"/>
      <c r="C1" s="20"/>
      <c r="D1" s="20"/>
      <c r="E1" s="20"/>
      <c r="F1" s="20"/>
      <c r="G1" s="20"/>
      <c r="H1" s="20"/>
    </row>
    <row r="3" spans="1:10" ht="16.5" x14ac:dyDescent="0.25">
      <c r="A3" s="24" t="s">
        <v>6</v>
      </c>
      <c r="B3" s="24"/>
      <c r="C3" s="24"/>
      <c r="D3" s="24"/>
      <c r="E3" s="24"/>
      <c r="F3" s="24"/>
      <c r="G3" s="24"/>
      <c r="H3" s="24"/>
      <c r="I3" s="24"/>
    </row>
    <row r="4" spans="1:10" x14ac:dyDescent="0.25">
      <c r="A4" s="7" t="s">
        <v>21</v>
      </c>
      <c r="B4" s="7" t="s">
        <v>22</v>
      </c>
      <c r="C4" s="7" t="s">
        <v>23</v>
      </c>
      <c r="D4" s="7" t="s">
        <v>24</v>
      </c>
      <c r="E4" s="7" t="s">
        <v>25</v>
      </c>
      <c r="F4" s="7" t="s">
        <v>26</v>
      </c>
      <c r="G4" s="7" t="s">
        <v>27</v>
      </c>
      <c r="H4" s="7" t="s">
        <v>28</v>
      </c>
      <c r="I4" s="7" t="s">
        <v>29</v>
      </c>
    </row>
    <row r="5" spans="1:10" x14ac:dyDescent="0.25">
      <c r="A5" s="8"/>
      <c r="B5" s="8"/>
      <c r="C5" s="9"/>
      <c r="D5" s="10"/>
      <c r="E5" s="8"/>
      <c r="F5" s="8"/>
      <c r="G5" s="9" t="s">
        <v>44</v>
      </c>
      <c r="H5" s="19"/>
      <c r="I5" s="19"/>
    </row>
    <row r="7" spans="1:10" ht="16.5" x14ac:dyDescent="0.25">
      <c r="A7" s="24" t="s">
        <v>31</v>
      </c>
      <c r="B7" s="24"/>
      <c r="C7" s="24"/>
      <c r="D7" s="24"/>
      <c r="E7" s="24"/>
      <c r="F7" s="24"/>
      <c r="G7" s="24"/>
      <c r="H7" s="24"/>
      <c r="I7" s="24"/>
    </row>
    <row r="8" spans="1:10" s="11" customFormat="1" ht="60" x14ac:dyDescent="0.25">
      <c r="A8" s="11" t="s">
        <v>32</v>
      </c>
      <c r="B8" s="12" t="s">
        <v>52</v>
      </c>
      <c r="C8" s="12" t="s">
        <v>53</v>
      </c>
      <c r="D8" s="12" t="s">
        <v>33</v>
      </c>
      <c r="E8" s="12" t="s">
        <v>45</v>
      </c>
      <c r="F8" s="12" t="s">
        <v>54</v>
      </c>
      <c r="G8" s="12" t="s">
        <v>55</v>
      </c>
      <c r="H8" s="12" t="s">
        <v>56</v>
      </c>
      <c r="I8" s="12" t="s">
        <v>35</v>
      </c>
      <c r="J8" s="11" t="s">
        <v>36</v>
      </c>
    </row>
    <row r="9" spans="1:10" x14ac:dyDescent="0.25">
      <c r="A9" s="13"/>
      <c r="E9" s="16">
        <f>D9*Table3217293828[Midgrade % Super]</f>
        <v>0</v>
      </c>
      <c r="G9" s="16">
        <f>SUM(B9-C9-E9+F9)</f>
        <v>0</v>
      </c>
      <c r="I9" s="17">
        <f>SUM(H9-G9)</f>
        <v>0</v>
      </c>
    </row>
    <row r="10" spans="1:10" x14ac:dyDescent="0.25">
      <c r="A10" s="13"/>
      <c r="E10" s="16">
        <f>D10*Table3217293828[Midgrade % Super]</f>
        <v>0</v>
      </c>
      <c r="G10" s="16">
        <f>SUM(B10-C10-E10+F10)</f>
        <v>0</v>
      </c>
      <c r="I10" s="17">
        <f t="shared" ref="I10:I38" si="0">SUM(H10-G10)</f>
        <v>0</v>
      </c>
    </row>
    <row r="11" spans="1:10" x14ac:dyDescent="0.25">
      <c r="A11" s="13"/>
      <c r="E11" s="16">
        <f>D11*Table3217293828[Midgrade % Super]</f>
        <v>0</v>
      </c>
      <c r="G11" s="16">
        <f>SUM(B11-C11-E11+F11)</f>
        <v>0</v>
      </c>
      <c r="I11" s="17">
        <f t="shared" si="0"/>
        <v>0</v>
      </c>
    </row>
    <row r="12" spans="1:10" x14ac:dyDescent="0.25">
      <c r="A12" s="13"/>
      <c r="E12" s="16">
        <f>D12*Table3217293828[Midgrade % Super]</f>
        <v>0</v>
      </c>
      <c r="G12" s="16">
        <f t="shared" ref="G12:G38" si="1">SUM(B12-C12-E12+F12)</f>
        <v>0</v>
      </c>
      <c r="I12" s="17">
        <f t="shared" si="0"/>
        <v>0</v>
      </c>
    </row>
    <row r="13" spans="1:10" x14ac:dyDescent="0.25">
      <c r="A13" s="13"/>
      <c r="E13" s="16">
        <f>D13*Table3217293828[Midgrade % Super]</f>
        <v>0</v>
      </c>
      <c r="G13" s="16">
        <f t="shared" si="1"/>
        <v>0</v>
      </c>
      <c r="I13" s="17">
        <f t="shared" si="0"/>
        <v>0</v>
      </c>
    </row>
    <row r="14" spans="1:10" x14ac:dyDescent="0.25">
      <c r="A14" s="13"/>
      <c r="E14" s="16">
        <f>D14*Table3217293828[Midgrade % Super]</f>
        <v>0</v>
      </c>
      <c r="G14" s="16">
        <f t="shared" si="1"/>
        <v>0</v>
      </c>
      <c r="I14" s="17">
        <f t="shared" si="0"/>
        <v>0</v>
      </c>
    </row>
    <row r="15" spans="1:10" x14ac:dyDescent="0.25">
      <c r="A15" s="13"/>
      <c r="E15" s="16">
        <f>D15*Table3217293828[Midgrade % Super]</f>
        <v>0</v>
      </c>
      <c r="G15" s="16">
        <f t="shared" si="1"/>
        <v>0</v>
      </c>
      <c r="I15" s="17">
        <f t="shared" si="0"/>
        <v>0</v>
      </c>
    </row>
    <row r="16" spans="1:10" x14ac:dyDescent="0.25">
      <c r="A16" s="13"/>
      <c r="E16" s="16">
        <f>D16*Table3217293828[Midgrade % Super]</f>
        <v>0</v>
      </c>
      <c r="G16" s="16">
        <f t="shared" si="1"/>
        <v>0</v>
      </c>
      <c r="I16" s="17">
        <f t="shared" si="0"/>
        <v>0</v>
      </c>
    </row>
    <row r="17" spans="1:9" x14ac:dyDescent="0.25">
      <c r="A17" s="13"/>
      <c r="E17" s="16">
        <f>D17*Table3217293828[Midgrade % Super]</f>
        <v>0</v>
      </c>
      <c r="G17" s="16">
        <f t="shared" si="1"/>
        <v>0</v>
      </c>
      <c r="I17" s="17">
        <f t="shared" si="0"/>
        <v>0</v>
      </c>
    </row>
    <row r="18" spans="1:9" x14ac:dyDescent="0.25">
      <c r="A18" s="13"/>
      <c r="E18" s="16">
        <f>D18*Table3217293828[Midgrade % Super]</f>
        <v>0</v>
      </c>
      <c r="G18" s="16">
        <f t="shared" si="1"/>
        <v>0</v>
      </c>
      <c r="I18" s="17">
        <f t="shared" si="0"/>
        <v>0</v>
      </c>
    </row>
    <row r="19" spans="1:9" x14ac:dyDescent="0.25">
      <c r="A19" s="13"/>
      <c r="E19" s="16">
        <f>D19*Table3217293828[Midgrade % Super]</f>
        <v>0</v>
      </c>
      <c r="G19" s="16">
        <f t="shared" si="1"/>
        <v>0</v>
      </c>
      <c r="I19" s="17">
        <f t="shared" si="0"/>
        <v>0</v>
      </c>
    </row>
    <row r="20" spans="1:9" x14ac:dyDescent="0.25">
      <c r="A20" s="13"/>
      <c r="E20" s="16">
        <f>D20*Table3217293828[Midgrade % Super]</f>
        <v>0</v>
      </c>
      <c r="G20" s="16">
        <f t="shared" si="1"/>
        <v>0</v>
      </c>
      <c r="I20" s="17">
        <f t="shared" si="0"/>
        <v>0</v>
      </c>
    </row>
    <row r="21" spans="1:9" x14ac:dyDescent="0.25">
      <c r="A21" s="13"/>
      <c r="E21" s="16">
        <f>D21*Table3217293828[Midgrade % Super]</f>
        <v>0</v>
      </c>
      <c r="G21" s="16">
        <f t="shared" si="1"/>
        <v>0</v>
      </c>
      <c r="I21" s="17">
        <f t="shared" si="0"/>
        <v>0</v>
      </c>
    </row>
    <row r="22" spans="1:9" x14ac:dyDescent="0.25">
      <c r="A22" s="13"/>
      <c r="E22" s="16">
        <f>D22*Table3217293828[Midgrade % Super]</f>
        <v>0</v>
      </c>
      <c r="G22" s="16">
        <f t="shared" si="1"/>
        <v>0</v>
      </c>
      <c r="I22" s="17">
        <f t="shared" si="0"/>
        <v>0</v>
      </c>
    </row>
    <row r="23" spans="1:9" x14ac:dyDescent="0.25">
      <c r="A23" s="13"/>
      <c r="E23" s="16">
        <f>D23*Table3217293828[Midgrade % Super]</f>
        <v>0</v>
      </c>
      <c r="G23" s="16">
        <f t="shared" si="1"/>
        <v>0</v>
      </c>
      <c r="I23" s="17">
        <f t="shared" si="0"/>
        <v>0</v>
      </c>
    </row>
    <row r="24" spans="1:9" x14ac:dyDescent="0.25">
      <c r="A24" s="13"/>
      <c r="E24" s="16">
        <f>D24*Table3217293828[Midgrade % Super]</f>
        <v>0</v>
      </c>
      <c r="G24" s="16">
        <f t="shared" si="1"/>
        <v>0</v>
      </c>
      <c r="I24" s="17">
        <f t="shared" si="0"/>
        <v>0</v>
      </c>
    </row>
    <row r="25" spans="1:9" x14ac:dyDescent="0.25">
      <c r="A25" s="13"/>
      <c r="E25" s="16">
        <f>D25*Table3217293828[Midgrade % Super]</f>
        <v>0</v>
      </c>
      <c r="G25" s="16">
        <f t="shared" si="1"/>
        <v>0</v>
      </c>
      <c r="I25" s="17">
        <f t="shared" si="0"/>
        <v>0</v>
      </c>
    </row>
    <row r="26" spans="1:9" x14ac:dyDescent="0.25">
      <c r="A26" s="13"/>
      <c r="E26" s="16">
        <f>D26*Table3217293828[Midgrade % Super]</f>
        <v>0</v>
      </c>
      <c r="G26" s="16">
        <f t="shared" si="1"/>
        <v>0</v>
      </c>
      <c r="I26" s="17">
        <f t="shared" si="0"/>
        <v>0</v>
      </c>
    </row>
    <row r="27" spans="1:9" x14ac:dyDescent="0.25">
      <c r="A27" s="13"/>
      <c r="E27" s="16">
        <f>D27*Table3217293828[Midgrade % Super]</f>
        <v>0</v>
      </c>
      <c r="G27" s="16">
        <f t="shared" si="1"/>
        <v>0</v>
      </c>
      <c r="I27" s="17">
        <f t="shared" si="0"/>
        <v>0</v>
      </c>
    </row>
    <row r="28" spans="1:9" x14ac:dyDescent="0.25">
      <c r="A28" s="13"/>
      <c r="E28" s="16">
        <f>D28*Table3217293828[Midgrade % Super]</f>
        <v>0</v>
      </c>
      <c r="G28" s="16">
        <f t="shared" si="1"/>
        <v>0</v>
      </c>
      <c r="I28" s="17">
        <f t="shared" si="0"/>
        <v>0</v>
      </c>
    </row>
    <row r="29" spans="1:9" x14ac:dyDescent="0.25">
      <c r="A29" s="13"/>
      <c r="E29" s="16">
        <f>D29*Table3217293828[Midgrade % Super]</f>
        <v>0</v>
      </c>
      <c r="G29" s="16">
        <f t="shared" si="1"/>
        <v>0</v>
      </c>
      <c r="I29" s="17">
        <f t="shared" si="0"/>
        <v>0</v>
      </c>
    </row>
    <row r="30" spans="1:9" x14ac:dyDescent="0.25">
      <c r="A30" s="13"/>
      <c r="E30" s="16">
        <f>D30*Table3217293828[Midgrade % Super]</f>
        <v>0</v>
      </c>
      <c r="G30" s="16">
        <f t="shared" si="1"/>
        <v>0</v>
      </c>
      <c r="I30" s="17">
        <f t="shared" si="0"/>
        <v>0</v>
      </c>
    </row>
    <row r="31" spans="1:9" x14ac:dyDescent="0.25">
      <c r="A31" s="13"/>
      <c r="E31" s="16">
        <f>D31*Table3217293828[Midgrade % Super]</f>
        <v>0</v>
      </c>
      <c r="G31" s="16">
        <f t="shared" si="1"/>
        <v>0</v>
      </c>
      <c r="I31" s="17">
        <f t="shared" si="0"/>
        <v>0</v>
      </c>
    </row>
    <row r="32" spans="1:9" x14ac:dyDescent="0.25">
      <c r="A32" s="13"/>
      <c r="E32" s="16">
        <f>D32*Table3217293828[Midgrade % Super]</f>
        <v>0</v>
      </c>
      <c r="G32" s="16">
        <f t="shared" si="1"/>
        <v>0</v>
      </c>
      <c r="I32" s="17">
        <f t="shared" si="0"/>
        <v>0</v>
      </c>
    </row>
    <row r="33" spans="1:9" x14ac:dyDescent="0.25">
      <c r="A33" s="13"/>
      <c r="E33" s="16">
        <f>D33*Table3217293828[Midgrade % Super]</f>
        <v>0</v>
      </c>
      <c r="G33" s="16">
        <f t="shared" si="1"/>
        <v>0</v>
      </c>
      <c r="I33" s="17">
        <f t="shared" si="0"/>
        <v>0</v>
      </c>
    </row>
    <row r="34" spans="1:9" x14ac:dyDescent="0.25">
      <c r="A34" s="13"/>
      <c r="E34" s="16">
        <f>D34*Table3217293828[Midgrade % Super]</f>
        <v>0</v>
      </c>
      <c r="G34" s="16">
        <f t="shared" si="1"/>
        <v>0</v>
      </c>
      <c r="I34" s="17">
        <f t="shared" si="0"/>
        <v>0</v>
      </c>
    </row>
    <row r="35" spans="1:9" x14ac:dyDescent="0.25">
      <c r="A35" s="13"/>
      <c r="E35" s="16">
        <f>D35*Table3217293828[Midgrade % Super]</f>
        <v>0</v>
      </c>
      <c r="G35" s="16">
        <f t="shared" si="1"/>
        <v>0</v>
      </c>
      <c r="I35" s="17">
        <f t="shared" si="0"/>
        <v>0</v>
      </c>
    </row>
    <row r="36" spans="1:9" x14ac:dyDescent="0.25">
      <c r="A36" s="13"/>
      <c r="E36" s="16">
        <f>D36*Table3217293828[Midgrade % Super]</f>
        <v>0</v>
      </c>
      <c r="G36" s="16">
        <f t="shared" si="1"/>
        <v>0</v>
      </c>
      <c r="I36" s="17">
        <f t="shared" si="0"/>
        <v>0</v>
      </c>
    </row>
    <row r="37" spans="1:9" x14ac:dyDescent="0.25">
      <c r="A37" s="13"/>
      <c r="E37" s="16">
        <f>D37*Table3217293828[Midgrade % Super]</f>
        <v>0</v>
      </c>
      <c r="G37" s="16">
        <f t="shared" si="1"/>
        <v>0</v>
      </c>
      <c r="I37" s="17">
        <f t="shared" si="0"/>
        <v>0</v>
      </c>
    </row>
    <row r="38" spans="1:9" x14ac:dyDescent="0.25">
      <c r="A38" s="13"/>
      <c r="E38" s="16">
        <f>D38*Table3217293828[Midgrade % Super]</f>
        <v>0</v>
      </c>
      <c r="G38" s="16">
        <f t="shared" si="1"/>
        <v>0</v>
      </c>
      <c r="I38" s="17">
        <f t="shared" si="0"/>
        <v>0</v>
      </c>
    </row>
    <row r="40" spans="1:9" ht="17.25" thickBot="1" x14ac:dyDescent="0.3">
      <c r="A40" s="23" t="s">
        <v>8</v>
      </c>
      <c r="B40" s="23"/>
      <c r="C40" s="23"/>
      <c r="D40" s="23"/>
      <c r="E40" s="23"/>
      <c r="F40" s="23"/>
      <c r="G40" s="23"/>
      <c r="H40" s="23"/>
    </row>
    <row r="41" spans="1:9" ht="45.75" thickTop="1" x14ac:dyDescent="0.25">
      <c r="A41" s="11" t="s">
        <v>37</v>
      </c>
      <c r="B41" s="7" t="s">
        <v>38</v>
      </c>
      <c r="C41" s="11" t="s">
        <v>39</v>
      </c>
      <c r="D41" s="7" t="s">
        <v>40</v>
      </c>
      <c r="E41" s="7" t="s">
        <v>41</v>
      </c>
      <c r="F41" s="7" t="s">
        <v>42</v>
      </c>
      <c r="G41" s="11" t="s">
        <v>43</v>
      </c>
      <c r="H41" s="11" t="s">
        <v>90</v>
      </c>
    </row>
    <row r="42" spans="1:9" x14ac:dyDescent="0.25">
      <c r="B42" s="14"/>
      <c r="C42" s="18">
        <f>(SUM(Table43183039642[Daily Super Gallons Dispensed]))+(SUM(Table43183039642[Daily Midgrade Gallons Dispensed % Super]))</f>
        <v>0</v>
      </c>
      <c r="D42" s="18">
        <f>SUM(B9+G42-F42-C42)</f>
        <v>0</v>
      </c>
      <c r="E42" s="18">
        <f>SUM(C42*0.01+130)</f>
        <v>130</v>
      </c>
      <c r="G42" s="18">
        <f>SUM(F9:F38)</f>
        <v>0</v>
      </c>
      <c r="H42" s="17">
        <f>ABS(SUM(I9:I38))</f>
        <v>0</v>
      </c>
    </row>
    <row r="43" spans="1:9" ht="21" x14ac:dyDescent="0.35">
      <c r="A43" s="25" t="s">
        <v>91</v>
      </c>
      <c r="B43" s="25"/>
      <c r="C43" s="25"/>
      <c r="D43" s="25"/>
      <c r="E43" s="25"/>
      <c r="F43" s="15" t="s">
        <v>86</v>
      </c>
      <c r="G43" s="15" t="s">
        <v>87</v>
      </c>
    </row>
    <row r="44" spans="1:9" x14ac:dyDescent="0.25">
      <c r="A44" s="22" t="s">
        <v>93</v>
      </c>
    </row>
  </sheetData>
  <sheetProtection sheet="1" selectLockedCells="1"/>
  <mergeCells count="4">
    <mergeCell ref="A40:H40"/>
    <mergeCell ref="A7:I7"/>
    <mergeCell ref="A3:I3"/>
    <mergeCell ref="A43:E43"/>
  </mergeCells>
  <pageMargins left="0.7" right="0.7" top="0.75" bottom="0.75" header="0.3" footer="0.3"/>
  <pageSetup scale="65" fitToHeight="0" orientation="landscape" r:id="rId1"/>
  <tableParts count="3">
    <tablePart r:id="rId2"/>
    <tablePart r:id="rId3"/>
    <tablePart r:id="rId4"/>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11</vt:i4>
      </vt:variant>
    </vt:vector>
  </HeadingPairs>
  <TitlesOfParts>
    <vt:vector size="14" baseType="lpstr">
      <vt:lpstr>Blended Instructions</vt:lpstr>
      <vt:lpstr>Blended 30-Day Regular</vt:lpstr>
      <vt:lpstr>Blended 30-Day Super</vt:lpstr>
      <vt:lpstr>ColumnTitleRegion1.A4.I5.2</vt:lpstr>
      <vt:lpstr>ColumnTitleRegion2.A8.J38.2</vt:lpstr>
      <vt:lpstr>ColumnTitleRegion3.A41.H42.2</vt:lpstr>
      <vt:lpstr>ColumnTitleRegion4.A4.I5.3</vt:lpstr>
      <vt:lpstr>ColumnTitleRegion5.A8.J38.3</vt:lpstr>
      <vt:lpstr>ColumnTitleRegion6.A41.H42.3</vt:lpstr>
      <vt:lpstr>'Blended 30-Day Regular'!Print_Area</vt:lpstr>
      <vt:lpstr>'Blended 30-Day Super'!Print_Area</vt:lpstr>
      <vt:lpstr>'Blended Instructions'!Print_Area</vt:lpstr>
      <vt:lpstr>RowTitleRegion7.A43.G43.3</vt:lpstr>
      <vt:lpstr>RowTitleRegion8.A43.G43.2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Blended 30-Day Inventory Control Worksheet</dc:title>
  <dc:subject>An interactive inventory control worksheet for blended fuel systems.</dc:subject>
  <dc:creator>TCEQ</dc:creator>
  <cp:keywords>OCE; PSEAD; SBLGA; PST; INVENTORY CONTROL; 30-DAY BLENDED</cp:keywords>
  <cp:lastModifiedBy>Amanda Zrubek</cp:lastModifiedBy>
  <cp:lastPrinted>2021-10-25T11:13:14Z</cp:lastPrinted>
  <dcterms:created xsi:type="dcterms:W3CDTF">2018-10-03T21:37:11Z</dcterms:created>
  <dcterms:modified xsi:type="dcterms:W3CDTF">2021-10-25T11:27:05Z</dcterms:modified>
</cp:coreProperties>
</file>